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-Financial Services\Cashiers\"/>
    </mc:Choice>
  </mc:AlternateContent>
  <xr:revisionPtr revIDLastSave="0" documentId="13_ncr:1_{AB857DE9-CBF5-4CCE-BC7B-8EE3F5246739}" xr6:coauthVersionLast="36" xr6:coauthVersionMax="36" xr10:uidLastSave="{00000000-0000-0000-0000-000000000000}"/>
  <bookViews>
    <workbookView xWindow="4272" yWindow="4008" windowWidth="15108" windowHeight="8652" firstSheet="13" activeTab="13" xr2:uid="{00000000-000D-0000-FFFF-FFFF00000000}"/>
  </bookViews>
  <sheets>
    <sheet name="SFO Miller Park Income" sheetId="31" r:id="rId1"/>
    <sheet name="Blank" sheetId="1" r:id="rId2"/>
    <sheet name="CLC-Chancellor's Office" sheetId="33" r:id="rId3"/>
    <sheet name="Elevator Advertising" sheetId="35" r:id="rId4"/>
    <sheet name="Rock County" sheetId="32" r:id="rId5"/>
    <sheet name="Over-Short" sheetId="3" r:id="rId6"/>
    <sheet name="Umpire" sheetId="30" r:id="rId7"/>
    <sheet name="Cont. Fund Interest" sheetId="4" r:id="rId8"/>
    <sheet name="Scholarships" sheetId="5" r:id="rId9"/>
    <sheet name="Meter Money" sheetId="7" r:id="rId10"/>
    <sheet name="STU-FAC Interest" sheetId="6" r:id="rId11"/>
    <sheet name="STU-FAC Tax" sheetId="8" r:id="rId12"/>
    <sheet name="STU-FAC Transfer" sheetId="13" r:id="rId13"/>
    <sheet name="Departmental Deposit Form" sheetId="28" r:id="rId14"/>
  </sheets>
  <definedNames>
    <definedName name="_xlnm.Print_Area" localSheetId="1">Blank!$A$1:$K$44</definedName>
    <definedName name="_xlnm.Print_Area" localSheetId="7">'Cont. Fund Interest'!$A$1:$K$44</definedName>
    <definedName name="_xlnm.Print_Area" localSheetId="13">'Departmental Deposit Form'!$A$1:$K$44</definedName>
    <definedName name="_xlnm.Print_Area" localSheetId="9">'Meter Money'!$A$1:$K$45</definedName>
    <definedName name="_xlnm.Print_Area" localSheetId="5">'Over-Short'!$A$1:$K$44</definedName>
    <definedName name="_xlnm.Print_Area" localSheetId="8">Scholarships!$A$1:$K$42</definedName>
    <definedName name="_xlnm.Print_Area" localSheetId="0">'SFO Miller Park Income'!$A$1:$K$44</definedName>
    <definedName name="_xlnm.Print_Area" localSheetId="10">'STU-FAC Interest'!$A$1:$K$44</definedName>
    <definedName name="_xlnm.Print_Area" localSheetId="11">'STU-FAC Tax'!$A$1:$K$44</definedName>
    <definedName name="_xlnm.Print_Area" localSheetId="12">'STU-FAC Transfer'!$A$1:$K$44</definedName>
  </definedNames>
  <calcPr calcId="191029"/>
</workbook>
</file>

<file path=xl/calcChain.xml><?xml version="1.0" encoding="utf-8"?>
<calcChain xmlns="http://schemas.openxmlformats.org/spreadsheetml/2006/main">
  <c r="K31" i="35" l="1"/>
  <c r="H31" i="35"/>
  <c r="K30" i="35"/>
  <c r="H29" i="35"/>
  <c r="K22" i="35"/>
  <c r="K17" i="35"/>
  <c r="H14" i="35" s="1"/>
  <c r="H16" i="35"/>
  <c r="H15" i="35"/>
  <c r="H12" i="35"/>
  <c r="K9" i="35"/>
  <c r="I9" i="35"/>
  <c r="K23" i="35" l="1"/>
  <c r="H13" i="35"/>
  <c r="H17" i="35" s="1"/>
  <c r="H18" i="35" s="1"/>
  <c r="H30" i="35"/>
  <c r="H32" i="35" s="1"/>
  <c r="K32" i="35"/>
  <c r="K33" i="35"/>
  <c r="K20" i="8"/>
  <c r="H33" i="35" l="1"/>
  <c r="K32" i="5" l="1"/>
  <c r="K33" i="33" l="1"/>
  <c r="H33" i="33"/>
  <c r="K32" i="33"/>
  <c r="K34" i="33" s="1"/>
  <c r="H31" i="33"/>
  <c r="K23" i="33"/>
  <c r="K18" i="33"/>
  <c r="H17" i="33"/>
  <c r="H16" i="33"/>
  <c r="H13" i="33"/>
  <c r="K9" i="33"/>
  <c r="I9" i="33"/>
  <c r="K24" i="33" l="1"/>
  <c r="K35" i="33"/>
  <c r="H15" i="33"/>
  <c r="H14" i="33" s="1"/>
  <c r="K33" i="32"/>
  <c r="H33" i="32"/>
  <c r="K32" i="32"/>
  <c r="H31" i="32"/>
  <c r="K23" i="32"/>
  <c r="K18" i="32"/>
  <c r="H16" i="32"/>
  <c r="H13" i="32"/>
  <c r="K9" i="32"/>
  <c r="I9" i="32"/>
  <c r="H32" i="33" l="1"/>
  <c r="H34" i="33" s="1"/>
  <c r="H35" i="33" s="1"/>
  <c r="H18" i="33"/>
  <c r="H19" i="33" s="1"/>
  <c r="K24" i="32"/>
  <c r="K34" i="32"/>
  <c r="K35" i="32" s="1"/>
  <c r="H15" i="32"/>
  <c r="H14" i="32" s="1"/>
  <c r="K23" i="5"/>
  <c r="H18" i="32" l="1"/>
  <c r="H19" i="32" s="1"/>
  <c r="H32" i="32"/>
  <c r="H34" i="32" s="1"/>
  <c r="H35" i="32" s="1"/>
  <c r="K24" i="5"/>
  <c r="N13" i="7" l="1"/>
  <c r="K33" i="31" l="1"/>
  <c r="H33" i="31"/>
  <c r="K32" i="31"/>
  <c r="K34" i="31" s="1"/>
  <c r="H31" i="31"/>
  <c r="K23" i="31"/>
  <c r="K18" i="31"/>
  <c r="H15" i="31" s="1"/>
  <c r="H17" i="31"/>
  <c r="H16" i="31"/>
  <c r="H13" i="31"/>
  <c r="K9" i="31"/>
  <c r="I9" i="31"/>
  <c r="H14" i="31" l="1"/>
  <c r="H18" i="31"/>
  <c r="H19" i="31" s="1"/>
  <c r="K24" i="31"/>
  <c r="K35" i="31"/>
  <c r="H32" i="31"/>
  <c r="H34" i="31" s="1"/>
  <c r="H35" i="31" s="1"/>
  <c r="K34" i="7"/>
  <c r="H27" i="7" l="1"/>
  <c r="H28" i="7" l="1"/>
  <c r="K33" i="30" l="1"/>
  <c r="H33" i="30"/>
  <c r="K32" i="30"/>
  <c r="K34" i="30" s="1"/>
  <c r="H31" i="30"/>
  <c r="K18" i="30"/>
  <c r="H17" i="30"/>
  <c r="H16" i="30"/>
  <c r="H15" i="30"/>
  <c r="H13" i="30"/>
  <c r="K9" i="30"/>
  <c r="I9" i="30"/>
  <c r="H14" i="30" l="1"/>
  <c r="H18" i="30" s="1"/>
  <c r="H19" i="30" s="1"/>
  <c r="H32" i="30"/>
  <c r="H34" i="30" s="1"/>
  <c r="H35" i="30" s="1"/>
  <c r="K20" i="30"/>
  <c r="K23" i="30" s="1"/>
  <c r="K35" i="30" s="1"/>
  <c r="K24" i="30" l="1"/>
  <c r="K33" i="28" l="1"/>
  <c r="H33" i="28"/>
  <c r="K32" i="28"/>
  <c r="H31" i="28"/>
  <c r="K20" i="28" s="1"/>
  <c r="K23" i="28" s="1"/>
  <c r="K18" i="28"/>
  <c r="H15" i="28" s="1"/>
  <c r="H17" i="28"/>
  <c r="H16" i="28"/>
  <c r="H13" i="28"/>
  <c r="I9" i="13"/>
  <c r="I9" i="8"/>
  <c r="I9" i="6"/>
  <c r="I9" i="7"/>
  <c r="I9" i="5"/>
  <c r="I9" i="4"/>
  <c r="I9" i="3"/>
  <c r="I9" i="1"/>
  <c r="K33" i="13"/>
  <c r="H33" i="13"/>
  <c r="K32" i="13"/>
  <c r="K34" i="13" s="1"/>
  <c r="H31" i="13"/>
  <c r="K23" i="13" s="1"/>
  <c r="K18" i="13"/>
  <c r="H17" i="13"/>
  <c r="H16" i="13"/>
  <c r="H13" i="13"/>
  <c r="K9" i="13"/>
  <c r="K33" i="8"/>
  <c r="H33" i="8"/>
  <c r="K32" i="8"/>
  <c r="K34" i="8" s="1"/>
  <c r="H31" i="8"/>
  <c r="K23" i="8" s="1"/>
  <c r="H13" i="8"/>
  <c r="K9" i="8"/>
  <c r="P13" i="7"/>
  <c r="K18" i="7"/>
  <c r="H26" i="7" s="1"/>
  <c r="H13" i="7"/>
  <c r="K9" i="7"/>
  <c r="K33" i="6"/>
  <c r="H33" i="6"/>
  <c r="K32" i="6"/>
  <c r="H31" i="6"/>
  <c r="K23" i="6" s="1"/>
  <c r="K18" i="6"/>
  <c r="H15" i="6" s="1"/>
  <c r="H17" i="6"/>
  <c r="H16" i="6"/>
  <c r="H13" i="6"/>
  <c r="K9" i="6"/>
  <c r="K33" i="5"/>
  <c r="H33" i="5"/>
  <c r="H31" i="5"/>
  <c r="H15" i="5"/>
  <c r="H17" i="5"/>
  <c r="H16" i="5"/>
  <c r="H13" i="5"/>
  <c r="K9" i="5"/>
  <c r="K33" i="4"/>
  <c r="H33" i="4"/>
  <c r="K32" i="4"/>
  <c r="K18" i="4"/>
  <c r="H17" i="4"/>
  <c r="H16" i="4"/>
  <c r="H13" i="4"/>
  <c r="K9" i="4"/>
  <c r="K33" i="3"/>
  <c r="H33" i="3"/>
  <c r="K32" i="3"/>
  <c r="K34" i="3" s="1"/>
  <c r="K18" i="3"/>
  <c r="H17" i="3"/>
  <c r="H16" i="3"/>
  <c r="H13" i="3"/>
  <c r="K9" i="3"/>
  <c r="K9" i="1"/>
  <c r="H15" i="13"/>
  <c r="H32" i="8"/>
  <c r="H34" i="8" s="1"/>
  <c r="K34" i="4"/>
  <c r="H16" i="1"/>
  <c r="H17" i="8"/>
  <c r="K18" i="8" s="1"/>
  <c r="H17" i="1"/>
  <c r="K33" i="1"/>
  <c r="K28" i="7"/>
  <c r="H33" i="1"/>
  <c r="H13" i="1"/>
  <c r="K32" i="1"/>
  <c r="K34" i="1" s="1"/>
  <c r="K18" i="1"/>
  <c r="H15" i="1" s="1"/>
  <c r="H31" i="4"/>
  <c r="K20" i="4" s="1"/>
  <c r="K23" i="4" s="1"/>
  <c r="K24" i="4" s="1"/>
  <c r="H31" i="3"/>
  <c r="H31" i="1"/>
  <c r="K35" i="4" l="1"/>
  <c r="H14" i="13"/>
  <c r="H18" i="13" s="1"/>
  <c r="H19" i="13" s="1"/>
  <c r="H14" i="6"/>
  <c r="H18" i="6" s="1"/>
  <c r="H19" i="6" s="1"/>
  <c r="K34" i="6"/>
  <c r="K35" i="6" s="1"/>
  <c r="H14" i="28"/>
  <c r="H32" i="28" s="1"/>
  <c r="H34" i="28" s="1"/>
  <c r="K34" i="28"/>
  <c r="K35" i="28" s="1"/>
  <c r="H14" i="5"/>
  <c r="H18" i="5" s="1"/>
  <c r="H19" i="5" s="1"/>
  <c r="H15" i="3"/>
  <c r="H14" i="3" s="1"/>
  <c r="H15" i="4"/>
  <c r="H14" i="4" s="1"/>
  <c r="H14" i="1"/>
  <c r="H18" i="1" s="1"/>
  <c r="H19" i="1" s="1"/>
  <c r="K34" i="5"/>
  <c r="H29" i="7"/>
  <c r="K29" i="7"/>
  <c r="N15" i="7"/>
  <c r="P15" i="7" s="1"/>
  <c r="K35" i="7"/>
  <c r="K36" i="7" s="1"/>
  <c r="K24" i="28"/>
  <c r="K23" i="1"/>
  <c r="H32" i="6"/>
  <c r="H34" i="6" s="1"/>
  <c r="K20" i="3"/>
  <c r="K23" i="3" s="1"/>
  <c r="K24" i="6"/>
  <c r="K24" i="13"/>
  <c r="K35" i="13"/>
  <c r="H32" i="13"/>
  <c r="H34" i="13" s="1"/>
  <c r="H35" i="13" s="1"/>
  <c r="H35" i="8"/>
  <c r="K24" i="8"/>
  <c r="K35" i="8"/>
  <c r="H18" i="8"/>
  <c r="N14" i="7"/>
  <c r="P14" i="7" s="1"/>
  <c r="H32" i="5"/>
  <c r="H34" i="5" s="1"/>
  <c r="H18" i="28" l="1"/>
  <c r="H19" i="28" s="1"/>
  <c r="H35" i="28"/>
  <c r="H35" i="6"/>
  <c r="H18" i="4"/>
  <c r="H19" i="4" s="1"/>
  <c r="H32" i="4"/>
  <c r="H34" i="4" s="1"/>
  <c r="H35" i="4" s="1"/>
  <c r="H18" i="3"/>
  <c r="H19" i="3" s="1"/>
  <c r="H32" i="3"/>
  <c r="H34" i="3" s="1"/>
  <c r="H35" i="3" s="1"/>
  <c r="H35" i="5"/>
  <c r="H32" i="1"/>
  <c r="H34" i="1" s="1"/>
  <c r="H35" i="1" s="1"/>
  <c r="H30" i="7"/>
  <c r="H34" i="7"/>
  <c r="H35" i="7" s="1"/>
  <c r="H36" i="7" s="1"/>
  <c r="P16" i="7"/>
  <c r="K35" i="1"/>
  <c r="K24" i="1"/>
  <c r="K24" i="3"/>
  <c r="K35" i="3"/>
  <c r="K35" i="5"/>
</calcChain>
</file>

<file path=xl/sharedStrings.xml><?xml version="1.0" encoding="utf-8"?>
<sst xmlns="http://schemas.openxmlformats.org/spreadsheetml/2006/main" count="1134" uniqueCount="139">
  <si>
    <t>University of Wisconsin-Whitewater</t>
  </si>
  <si>
    <t>Report of Sales and Money Received</t>
  </si>
  <si>
    <t>Fund</t>
  </si>
  <si>
    <t>Prog</t>
  </si>
  <si>
    <t>Acct</t>
  </si>
  <si>
    <t>Amount</t>
  </si>
  <si>
    <t>Walworth County Tax (.5%)</t>
  </si>
  <si>
    <t>Jefferson County Tax (.5%)</t>
  </si>
  <si>
    <t>Non-Taxable Sales</t>
  </si>
  <si>
    <t>Checks</t>
  </si>
  <si>
    <t>Currency</t>
  </si>
  <si>
    <t>Coin</t>
  </si>
  <si>
    <t>Sub Class</t>
  </si>
  <si>
    <t>Deposit Total</t>
  </si>
  <si>
    <t>Tender Total</t>
  </si>
  <si>
    <t xml:space="preserve">Return receipt to: </t>
  </si>
  <si>
    <t>Cashier's Office Use Only</t>
  </si>
  <si>
    <t>Deposit Information</t>
  </si>
  <si>
    <t>Sales Information</t>
  </si>
  <si>
    <t>-----------------------------------------------------------------------------------------------------------------------------------------------------------------------------------------------------------------</t>
  </si>
  <si>
    <t>State Sales Tax (5.0%)</t>
  </si>
  <si>
    <t xml:space="preserve">Department: </t>
  </si>
  <si>
    <t>Project</t>
  </si>
  <si>
    <t>00007</t>
  </si>
  <si>
    <t>00008</t>
  </si>
  <si>
    <t>00009</t>
  </si>
  <si>
    <t xml:space="preserve">                           Dept Authorized Signature / Phone #</t>
  </si>
  <si>
    <t>--------------------------------------------------------------------------------------------------------------------------------------------------------------------------------------------------------------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</si>
  <si>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</si>
  <si>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----------------------------------------------------------------------------------------------------------------------------------------------------------------------------------------------------------</t>
  </si>
  <si>
    <t>-----------------------------</t>
  </si>
  <si>
    <t>Sales Summary</t>
  </si>
  <si>
    <t xml:space="preserve">      Building / Room #</t>
  </si>
  <si>
    <t>Total Taxable Sales</t>
  </si>
  <si>
    <t>Non-Taxable Purple Points</t>
  </si>
  <si>
    <t>Taxable Sales - Jefferson</t>
  </si>
  <si>
    <t>Taxable Sales - Walworth</t>
  </si>
  <si>
    <t>Taxable Purple Pt - Walworth</t>
  </si>
  <si>
    <t>Taxable Purple Pt - Jefferson</t>
  </si>
  <si>
    <r>
      <t xml:space="preserve">Taxable sales - </t>
    </r>
    <r>
      <rPr>
        <b/>
        <sz val="10"/>
        <rFont val="Arial"/>
        <family val="2"/>
      </rPr>
      <t>replace with your description</t>
    </r>
  </si>
  <si>
    <t>Taxable Sales</t>
  </si>
  <si>
    <t>Non-Taxable Receipts</t>
  </si>
  <si>
    <t>Non-Taxable Sales/Receipts</t>
  </si>
  <si>
    <t>Total Non-Taxable Sales/Receipts</t>
  </si>
  <si>
    <t>Type of Receipt</t>
  </si>
  <si>
    <r>
      <t>WISDM Description -</t>
    </r>
    <r>
      <rPr>
        <sz val="8"/>
        <rFont val="Arial"/>
        <family val="2"/>
      </rPr>
      <t xml:space="preserve"> 30 characters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(Activity, Vendor, Invoice#, Reference#)</t>
    </r>
  </si>
  <si>
    <t>Receipt # ____________________     Verified By: _____________________</t>
  </si>
  <si>
    <t>Instructions:</t>
  </si>
  <si>
    <t>- Include adding machine tape for each bundle of checks.</t>
  </si>
  <si>
    <t>- Do not use this form for Peachtree invoice payments - contact Cashiers 472-1378</t>
  </si>
  <si>
    <t>Dept</t>
  </si>
  <si>
    <t>- Deposit to Cashier is required within 5 days of receipt of income.</t>
  </si>
  <si>
    <t>ID#</t>
  </si>
  <si>
    <t>EDC</t>
  </si>
  <si>
    <t>Web EDC</t>
  </si>
  <si>
    <r>
      <rPr>
        <b/>
        <u/>
        <sz val="10"/>
        <rFont val="Arial"/>
        <family val="2"/>
      </rPr>
      <t>Deposit Summar</t>
    </r>
    <r>
      <rPr>
        <b/>
        <sz val="10"/>
        <rFont val="Arial"/>
        <family val="2"/>
      </rPr>
      <t xml:space="preserve">y - </t>
    </r>
    <r>
      <rPr>
        <sz val="9"/>
        <rFont val="Arial"/>
        <family val="2"/>
      </rPr>
      <t>enter by tender type</t>
    </r>
  </si>
  <si>
    <t>Income Date(s):</t>
  </si>
  <si>
    <t xml:space="preserve">  Deposit Date:</t>
  </si>
  <si>
    <t>- Send this original form and a copy with your deposit. Copy will be returned with receipt.</t>
  </si>
  <si>
    <t>- Enter amounts using the far right column, as this will feed other cells.</t>
  </si>
  <si>
    <t>- Enter in yellow cells only</t>
  </si>
  <si>
    <t>Purple Points already deposited</t>
  </si>
  <si>
    <t>Date: ___________________</t>
  </si>
  <si>
    <t>Purple Points</t>
  </si>
  <si>
    <t>Total ALL Sales and Receipts</t>
  </si>
  <si>
    <t>Deposit Sub Total</t>
  </si>
  <si>
    <t>Cashier's Office</t>
  </si>
  <si>
    <t>Hyer Hall 110</t>
  </si>
  <si>
    <t>Private Trust Scholarships</t>
  </si>
  <si>
    <t>Private Scholarships</t>
  </si>
  <si>
    <t>INDF</t>
  </si>
  <si>
    <t>AmeriCorp Scholarships</t>
  </si>
  <si>
    <t>Gear-Up</t>
  </si>
  <si>
    <t>National Merit</t>
  </si>
  <si>
    <t>Deferred Private Scholarships</t>
  </si>
  <si>
    <t>TOTAL</t>
  </si>
  <si>
    <t>TX AMT</t>
  </si>
  <si>
    <t>ST</t>
  </si>
  <si>
    <t>CT</t>
  </si>
  <si>
    <r>
      <t xml:space="preserve">Coin - </t>
    </r>
    <r>
      <rPr>
        <b/>
        <sz val="10"/>
        <rFont val="Arial"/>
        <family val="2"/>
      </rPr>
      <t>WIRE</t>
    </r>
  </si>
  <si>
    <t>Parking Services, Visitor's Center</t>
  </si>
  <si>
    <t>must equal zero</t>
  </si>
  <si>
    <t>Parking Services</t>
  </si>
  <si>
    <t xml:space="preserve"> </t>
  </si>
  <si>
    <t>Bank of North Dakota-Alternative Loans</t>
  </si>
  <si>
    <r>
      <t>Receipt # ____________________     Verified By: _______</t>
    </r>
    <r>
      <rPr>
        <sz val="10"/>
        <rFont val="Arial"/>
        <family val="2"/>
      </rPr>
      <t>______________</t>
    </r>
  </si>
  <si>
    <t>Vending Machine</t>
  </si>
  <si>
    <t>CHECK</t>
  </si>
  <si>
    <t>LOT 12</t>
  </si>
  <si>
    <t>LOT 12A</t>
  </si>
  <si>
    <t>LOT 1,2,3,Hyer</t>
  </si>
  <si>
    <t>LOT 8. KOD</t>
  </si>
  <si>
    <t>LOT 11,24</t>
  </si>
  <si>
    <t>LOT 19, EL</t>
  </si>
  <si>
    <t>Umpires - Club</t>
  </si>
  <si>
    <r>
      <t>Receipt # ____________________     Verified By: ________</t>
    </r>
    <r>
      <rPr>
        <sz val="10"/>
        <rFont val="Arial"/>
        <family val="2"/>
      </rPr>
      <t>_____________</t>
    </r>
  </si>
  <si>
    <t>Prairie Street</t>
  </si>
  <si>
    <t>West Lauderdale</t>
  </si>
  <si>
    <t>WIRE</t>
  </si>
  <si>
    <t>LOT  4,7</t>
  </si>
  <si>
    <t>LOT 13, 14</t>
  </si>
  <si>
    <t>.</t>
  </si>
  <si>
    <t>+</t>
  </si>
  <si>
    <t>Clearing</t>
  </si>
  <si>
    <t>Check</t>
  </si>
  <si>
    <t>University of Wisconsin-Whitewater at Rock County</t>
  </si>
  <si>
    <t>Taxable Sales - Rock County</t>
  </si>
  <si>
    <t>Taxable Purple Pt - Rock County</t>
  </si>
  <si>
    <t>Rock County Tax (.5%)</t>
  </si>
  <si>
    <r>
      <t>Receipt # ____________________     Verified By: _________</t>
    </r>
    <r>
      <rPr>
        <sz val="10"/>
        <rFont val="Arial"/>
        <family val="2"/>
      </rPr>
      <t>___________</t>
    </r>
  </si>
  <si>
    <t>Cash is $3.00 short</t>
  </si>
  <si>
    <t>100 Williams Ctr</t>
  </si>
  <si>
    <r>
      <t>Receipt # ____________________     Verified By: _________</t>
    </r>
    <r>
      <rPr>
        <sz val="10"/>
        <rFont val="Arial"/>
        <family val="2"/>
      </rPr>
      <t>____________</t>
    </r>
  </si>
  <si>
    <r>
      <t>Receipt # ____________________     Verified By: _______</t>
    </r>
    <r>
      <rPr>
        <sz val="10"/>
        <rFont val="Arial"/>
        <family val="2"/>
      </rPr>
      <t>_____________</t>
    </r>
  </si>
  <si>
    <t>Chancellor's Office</t>
  </si>
  <si>
    <t>CLC Quarterly Royalty Payment</t>
  </si>
  <si>
    <t>Hyer Rm 110</t>
  </si>
  <si>
    <t>Hyer Hall 104</t>
  </si>
  <si>
    <t xml:space="preserve">Contingent Fund Interest </t>
  </si>
  <si>
    <t>Matt Schneider WC 100</t>
  </si>
  <si>
    <t>Men's Bowling SFO Miller Park Deposit 09/28/2021</t>
  </si>
  <si>
    <t xml:space="preserve">Men's Bowling SFO Miller Park Deposit </t>
  </si>
  <si>
    <t>HY 401</t>
  </si>
  <si>
    <t>Rebecca Knapp 1200</t>
  </si>
  <si>
    <t xml:space="preserve">STU-FAC June 2022 Interest </t>
  </si>
  <si>
    <t>STU-FAC State Sales Tax (5.0%)June 2022</t>
  </si>
  <si>
    <t xml:space="preserve">STU-FAC Walworth County Tax (.5%) </t>
  </si>
  <si>
    <t>STU-FAC Jefferson County Tax (.5%) June 2022</t>
  </si>
  <si>
    <t>University Housing</t>
  </si>
  <si>
    <t>Goodhue 208</t>
  </si>
  <si>
    <t>Kelly Frank 262-472-5274</t>
  </si>
  <si>
    <t>Alt Loan</t>
  </si>
  <si>
    <t>Financial Services</t>
  </si>
  <si>
    <t>AAK4837</t>
  </si>
  <si>
    <t>WSGC Steve Girardi-PI payment</t>
  </si>
  <si>
    <t>Morgan DeCook 5505</t>
  </si>
  <si>
    <t>Elevator Door Advertising September</t>
  </si>
  <si>
    <r>
      <t>WISER Description -</t>
    </r>
    <r>
      <rPr>
        <sz val="8"/>
        <rFont val="Arial"/>
        <family val="2"/>
      </rPr>
      <t xml:space="preserve"> 30 characters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(Activity, Vendor, Invoice#, Reference#)</t>
    </r>
  </si>
  <si>
    <r>
      <t xml:space="preserve">Non-Tax sales - </t>
    </r>
    <r>
      <rPr>
        <b/>
        <sz val="10"/>
        <rFont val="Arial"/>
        <family val="2"/>
      </rPr>
      <t>replace with your description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</si>
</sst>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_);_(* \(#,##0.000\);_(* &quot;-&quot;???_);_(@_)"/>
    <numFmt numFmtId="166" formatCode="00000"/>
  </numFmts>
  <fonts count="1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2">
    <xf numFmtId="0" fontId="0" fillId="0" borderId="0" xfId="0"/>
    <xf numFmtId="43" fontId="0" fillId="0" borderId="18" xfId="1" applyFont="1" applyBorder="1" applyProtection="1">
      <protection locked="0"/>
    </xf>
    <xf numFmtId="43" fontId="0" fillId="0" borderId="23" xfId="1" applyFont="1" applyBorder="1" applyProtection="1">
      <protection locked="0"/>
    </xf>
    <xf numFmtId="43" fontId="0" fillId="0" borderId="18" xfId="0" applyNumberFormat="1" applyBorder="1" applyProtection="1">
      <protection locked="0"/>
    </xf>
    <xf numFmtId="43" fontId="0" fillId="0" borderId="19" xfId="1" applyFont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3" fontId="0" fillId="0" borderId="0" xfId="0" applyNumberFormat="1" applyProtection="1"/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wrapText="1"/>
    </xf>
    <xf numFmtId="43" fontId="5" fillId="0" borderId="9" xfId="0" applyNumberFormat="1" applyFont="1" applyBorder="1" applyAlignment="1" applyProtection="1">
      <alignment horizontal="center"/>
    </xf>
    <xf numFmtId="0" fontId="0" fillId="0" borderId="1" xfId="0" applyBorder="1" applyProtection="1"/>
    <xf numFmtId="0" fontId="11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8" fillId="0" borderId="10" xfId="0" applyFont="1" applyBorder="1" applyProtection="1"/>
    <xf numFmtId="0" fontId="8" fillId="0" borderId="2" xfId="0" applyFont="1" applyBorder="1" applyProtection="1"/>
    <xf numFmtId="43" fontId="0" fillId="0" borderId="18" xfId="1" applyFont="1" applyBorder="1" applyProtection="1"/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0" fillId="0" borderId="5" xfId="0" quotePrefix="1" applyNumberFormat="1" applyBorder="1" applyAlignment="1" applyProtection="1">
      <alignment horizontal="center"/>
    </xf>
    <xf numFmtId="0" fontId="0" fillId="0" borderId="5" xfId="0" applyBorder="1" applyProtection="1"/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43" fontId="0" fillId="0" borderId="23" xfId="1" applyFont="1" applyBorder="1" applyProtection="1"/>
    <xf numFmtId="43" fontId="0" fillId="0" borderId="0" xfId="0" applyNumberFormat="1" applyBorder="1" applyProtection="1"/>
    <xf numFmtId="0" fontId="3" fillId="0" borderId="10" xfId="0" applyFont="1" applyBorder="1" applyAlignment="1" applyProtection="1">
      <alignment horizontal="right"/>
    </xf>
    <xf numFmtId="43" fontId="0" fillId="0" borderId="22" xfId="1" applyFont="1" applyBorder="1" applyProtection="1"/>
    <xf numFmtId="0" fontId="12" fillId="0" borderId="2" xfId="0" applyFont="1" applyBorder="1" applyAlignment="1" applyProtection="1">
      <alignment horizontal="left"/>
    </xf>
    <xf numFmtId="0" fontId="8" fillId="0" borderId="1" xfId="0" applyFont="1" applyBorder="1" applyProtection="1"/>
    <xf numFmtId="43" fontId="0" fillId="0" borderId="19" xfId="1" applyFont="1" applyBorder="1" applyProtection="1"/>
    <xf numFmtId="0" fontId="0" fillId="0" borderId="0" xfId="0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0" fontId="9" fillId="0" borderId="0" xfId="0" applyFont="1" applyAlignment="1" applyProtection="1">
      <alignment horizontal="left"/>
    </xf>
    <xf numFmtId="43" fontId="10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wrapText="1"/>
    </xf>
    <xf numFmtId="0" fontId="4" fillId="0" borderId="0" xfId="0" applyFont="1" applyAlignment="1" applyProtection="1">
      <alignment horizontal="left"/>
    </xf>
    <xf numFmtId="43" fontId="4" fillId="0" borderId="0" xfId="0" applyNumberFormat="1" applyFont="1" applyProtection="1"/>
    <xf numFmtId="0" fontId="0" fillId="0" borderId="0" xfId="0" quotePrefix="1" applyAlignment="1" applyProtection="1">
      <alignment horizontal="center"/>
    </xf>
    <xf numFmtId="0" fontId="11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left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43" fontId="0" fillId="0" borderId="0" xfId="1" applyFont="1" applyBorder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8" fillId="0" borderId="0" xfId="0" quotePrefix="1" applyFont="1" applyAlignment="1" applyProtection="1"/>
    <xf numFmtId="0" fontId="8" fillId="0" borderId="0" xfId="0" quotePrefix="1" applyFont="1" applyAlignment="1" applyProtection="1">
      <alignment horizontal="left"/>
    </xf>
    <xf numFmtId="0" fontId="13" fillId="0" borderId="0" xfId="0" quotePrefix="1" applyFont="1"/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</xf>
    <xf numFmtId="0" fontId="8" fillId="0" borderId="17" xfId="0" applyFont="1" applyBorder="1" applyProtection="1"/>
    <xf numFmtId="0" fontId="8" fillId="0" borderId="17" xfId="0" applyFont="1" applyBorder="1" applyAlignment="1" applyProtection="1">
      <alignment wrapText="1"/>
    </xf>
    <xf numFmtId="0" fontId="8" fillId="0" borderId="30" xfId="0" applyFont="1" applyBorder="1" applyProtection="1"/>
    <xf numFmtId="0" fontId="0" fillId="0" borderId="10" xfId="0" applyBorder="1" applyAlignment="1" applyProtection="1">
      <alignment horizontal="center"/>
      <protection locked="0"/>
    </xf>
    <xf numFmtId="43" fontId="0" fillId="0" borderId="33" xfId="1" applyFont="1" applyBorder="1" applyProtection="1"/>
    <xf numFmtId="0" fontId="8" fillId="0" borderId="3" xfId="0" applyFont="1" applyBorder="1" applyAlignment="1" applyProtection="1">
      <alignment wrapText="1"/>
    </xf>
    <xf numFmtId="0" fontId="8" fillId="0" borderId="34" xfId="0" applyFont="1" applyBorder="1" applyAlignment="1" applyProtection="1">
      <alignment wrapText="1"/>
    </xf>
    <xf numFmtId="43" fontId="8" fillId="0" borderId="18" xfId="0" applyNumberFormat="1" applyFont="1" applyBorder="1" applyAlignment="1" applyProtection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left"/>
    </xf>
    <xf numFmtId="0" fontId="8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8" fillId="0" borderId="1" xfId="0" applyFont="1" applyBorder="1" applyProtection="1"/>
    <xf numFmtId="0" fontId="8" fillId="0" borderId="2" xfId="0" applyFont="1" applyBorder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8" fillId="0" borderId="20" xfId="0" applyFont="1" applyBorder="1" applyAlignment="1" applyProtection="1">
      <alignment horizontal="left" wrapText="1"/>
    </xf>
    <xf numFmtId="0" fontId="0" fillId="0" borderId="29" xfId="0" applyBorder="1" applyAlignment="1" applyProtection="1">
      <alignment horizontal="left"/>
    </xf>
    <xf numFmtId="0" fontId="0" fillId="0" borderId="30" xfId="0" applyBorder="1" applyAlignment="1" applyProtection="1">
      <alignment horizontal="left"/>
    </xf>
    <xf numFmtId="0" fontId="8" fillId="0" borderId="29" xfId="0" applyFont="1" applyBorder="1" applyAlignment="1" applyProtection="1">
      <alignment horizontal="left"/>
    </xf>
    <xf numFmtId="0" fontId="8" fillId="0" borderId="0" xfId="0" applyFont="1" applyProtection="1"/>
    <xf numFmtId="0" fontId="0" fillId="0" borderId="17" xfId="0" applyBorder="1" applyAlignment="1" applyProtection="1">
      <alignment horizontal="left"/>
    </xf>
    <xf numFmtId="43" fontId="0" fillId="0" borderId="18" xfId="1" applyNumberFormat="1" applyFont="1" applyBorder="1" applyProtection="1"/>
    <xf numFmtId="43" fontId="8" fillId="0" borderId="35" xfId="0" applyNumberFormat="1" applyFont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left"/>
    </xf>
    <xf numFmtId="43" fontId="0" fillId="0" borderId="22" xfId="0" applyNumberFormat="1" applyBorder="1" applyProtection="1"/>
    <xf numFmtId="0" fontId="3" fillId="0" borderId="37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3" fontId="0" fillId="0" borderId="15" xfId="1" applyFont="1" applyBorder="1" applyProtection="1"/>
    <xf numFmtId="0" fontId="3" fillId="0" borderId="1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43" fontId="0" fillId="0" borderId="22" xfId="1" applyNumberFormat="1" applyFont="1" applyBorder="1" applyProtection="1"/>
    <xf numFmtId="43" fontId="10" fillId="0" borderId="0" xfId="1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14" fontId="8" fillId="0" borderId="16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0" fontId="8" fillId="0" borderId="38" xfId="0" applyFont="1" applyFill="1" applyBorder="1" applyProtection="1"/>
    <xf numFmtId="0" fontId="8" fillId="0" borderId="20" xfId="0" applyFont="1" applyFill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164" fontId="0" fillId="0" borderId="0" xfId="1" applyNumberFormat="1" applyFont="1" applyBorder="1" applyProtection="1"/>
    <xf numFmtId="165" fontId="0" fillId="0" borderId="0" xfId="0" applyNumberFormat="1" applyBorder="1" applyProtection="1"/>
    <xf numFmtId="43" fontId="0" fillId="0" borderId="36" xfId="1" applyNumberFormat="1" applyFont="1" applyBorder="1" applyProtection="1"/>
    <xf numFmtId="0" fontId="8" fillId="0" borderId="5" xfId="0" applyFont="1" applyBorder="1" applyAlignment="1" applyProtection="1">
      <alignment horizontal="center"/>
    </xf>
    <xf numFmtId="43" fontId="8" fillId="0" borderId="36" xfId="0" applyNumberFormat="1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 wrapText="1"/>
    </xf>
    <xf numFmtId="43" fontId="5" fillId="0" borderId="42" xfId="0" applyNumberFormat="1" applyFont="1" applyBorder="1" applyAlignment="1" applyProtection="1">
      <alignment horizontal="center"/>
    </xf>
    <xf numFmtId="43" fontId="8" fillId="0" borderId="1" xfId="0" applyNumberFormat="1" applyFont="1" applyBorder="1" applyAlignment="1" applyProtection="1">
      <alignment horizontal="center"/>
    </xf>
    <xf numFmtId="0" fontId="3" fillId="0" borderId="0" xfId="0" quotePrefix="1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2" borderId="16" xfId="0" quotePrefix="1" applyFont="1" applyFill="1" applyBorder="1" applyAlignment="1" applyProtection="1">
      <protection locked="0"/>
    </xf>
    <xf numFmtId="0" fontId="14" fillId="0" borderId="0" xfId="0" quotePrefix="1" applyFont="1" applyFill="1" applyBorder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1" fillId="0" borderId="1" xfId="0" applyFont="1" applyBorder="1" applyProtection="1"/>
    <xf numFmtId="49" fontId="1" fillId="0" borderId="1" xfId="0" applyNumberFormat="1" applyFont="1" applyBorder="1" applyProtection="1"/>
    <xf numFmtId="0" fontId="1" fillId="0" borderId="38" xfId="0" applyFont="1" applyFill="1" applyBorder="1" applyProtection="1"/>
    <xf numFmtId="1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1" fillId="0" borderId="39" xfId="0" applyFont="1" applyBorder="1" applyProtection="1"/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43" fontId="1" fillId="0" borderId="18" xfId="1" applyFont="1" applyBorder="1" applyProtection="1"/>
    <xf numFmtId="43" fontId="1" fillId="0" borderId="36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1" fillId="0" borderId="2" xfId="0" applyFont="1" applyBorder="1" applyProtection="1"/>
    <xf numFmtId="166" fontId="0" fillId="0" borderId="1" xfId="0" quotePrefix="1" applyNumberFormat="1" applyBorder="1" applyAlignment="1" applyProtection="1">
      <alignment horizontal="center"/>
    </xf>
    <xf numFmtId="0" fontId="1" fillId="0" borderId="5" xfId="0" applyFont="1" applyBorder="1" applyProtection="1"/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left"/>
    </xf>
    <xf numFmtId="0" fontId="12" fillId="0" borderId="14" xfId="0" applyFont="1" applyBorder="1" applyAlignment="1" applyProtection="1">
      <alignment horizontal="left"/>
    </xf>
    <xf numFmtId="0" fontId="12" fillId="0" borderId="21" xfId="0" applyFont="1" applyBorder="1" applyAlignment="1" applyProtection="1">
      <alignment horizontal="left"/>
    </xf>
    <xf numFmtId="0" fontId="14" fillId="0" borderId="11" xfId="0" applyFont="1" applyBorder="1" applyAlignment="1" applyProtection="1">
      <alignment horizontal="left"/>
    </xf>
    <xf numFmtId="0" fontId="14" fillId="0" borderId="26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 wrapText="1"/>
    </xf>
    <xf numFmtId="0" fontId="8" fillId="0" borderId="26" xfId="0" applyFont="1" applyBorder="1" applyAlignment="1" applyProtection="1">
      <alignment horizontal="left" wrapText="1"/>
    </xf>
    <xf numFmtId="0" fontId="8" fillId="0" borderId="12" xfId="0" applyFont="1" applyBorder="1" applyAlignment="1" applyProtection="1">
      <alignment horizontal="left" wrapText="1"/>
    </xf>
    <xf numFmtId="0" fontId="6" fillId="0" borderId="13" xfId="0" applyFont="1" applyFill="1" applyBorder="1" applyAlignment="1" applyProtection="1">
      <alignment horizontal="right" wrapText="1"/>
    </xf>
    <xf numFmtId="0" fontId="6" fillId="0" borderId="15" xfId="0" applyFont="1" applyFill="1" applyBorder="1" applyAlignment="1" applyProtection="1">
      <alignment horizontal="right" wrapText="1"/>
    </xf>
    <xf numFmtId="0" fontId="1" fillId="0" borderId="16" xfId="0" quotePrefix="1" applyFont="1" applyBorder="1" applyAlignment="1" applyProtection="1">
      <alignment horizontal="center"/>
      <protection locked="0"/>
    </xf>
    <xf numFmtId="0" fontId="8" fillId="0" borderId="16" xfId="0" quotePrefix="1" applyFont="1" applyBorder="1" applyAlignment="1" applyProtection="1">
      <alignment horizontal="center"/>
      <protection locked="0"/>
    </xf>
    <xf numFmtId="43" fontId="1" fillId="0" borderId="16" xfId="0" quotePrefix="1" applyNumberFormat="1" applyFont="1" applyBorder="1" applyAlignment="1" applyProtection="1">
      <alignment horizontal="center"/>
    </xf>
    <xf numFmtId="43" fontId="0" fillId="0" borderId="16" xfId="0" quotePrefix="1" applyNumberForma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left"/>
    </xf>
    <xf numFmtId="0" fontId="1" fillId="0" borderId="16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43" fontId="8" fillId="0" borderId="16" xfId="0" quotePrefix="1" applyNumberFormat="1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left"/>
    </xf>
    <xf numFmtId="0" fontId="12" fillId="0" borderId="17" xfId="0" applyFont="1" applyBorder="1" applyAlignment="1" applyProtection="1">
      <alignment horizontal="left"/>
    </xf>
    <xf numFmtId="0" fontId="12" fillId="0" borderId="30" xfId="0" applyFont="1" applyBorder="1" applyAlignment="1" applyProtection="1">
      <alignment horizontal="left"/>
    </xf>
    <xf numFmtId="0" fontId="3" fillId="2" borderId="16" xfId="0" quotePrefix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</xdr:row>
      <xdr:rowOff>19051</xdr:rowOff>
    </xdr:from>
    <xdr:to>
      <xdr:col>6</xdr:col>
      <xdr:colOff>552451</xdr:colOff>
      <xdr:row>35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" y="7229476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19051</xdr:rowOff>
    </xdr:from>
    <xdr:to>
      <xdr:col>6</xdr:col>
      <xdr:colOff>552451</xdr:colOff>
      <xdr:row>32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D99307-BA07-40C0-9A3D-52507480E597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19051</xdr:rowOff>
    </xdr:from>
    <xdr:to>
      <xdr:col>6</xdr:col>
      <xdr:colOff>552451</xdr:colOff>
      <xdr:row>34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" y="8572501"/>
          <a:ext cx="3533776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3"/>
  <sheetViews>
    <sheetView showGridLines="0" zoomScaleNormal="100" workbookViewId="0">
      <selection activeCell="K28" sqref="K28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43" ht="13.5" customHeight="1" x14ac:dyDescent="0.3">
      <c r="A4" s="134" t="s">
        <v>59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133"/>
      <c r="I5" s="133"/>
      <c r="J5" s="133"/>
      <c r="K5" s="133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1" t="s">
        <v>103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>
        <v>128</v>
      </c>
      <c r="B20" s="45">
        <v>1</v>
      </c>
      <c r="C20" s="45">
        <v>304004</v>
      </c>
      <c r="D20" s="45"/>
      <c r="E20" s="26">
        <v>9342</v>
      </c>
      <c r="F20" s="45"/>
      <c r="G20" s="123" t="s">
        <v>120</v>
      </c>
      <c r="H20" s="20">
        <v>1947.07</v>
      </c>
      <c r="I20" s="19" t="s">
        <v>8</v>
      </c>
      <c r="J20" s="61"/>
      <c r="K20" s="20"/>
    </row>
    <row r="21" spans="1:12" ht="23.1" customHeight="1" x14ac:dyDescent="0.25">
      <c r="A21" s="46">
        <v>128</v>
      </c>
      <c r="B21" s="45">
        <v>1</v>
      </c>
      <c r="C21" s="45">
        <v>304004</v>
      </c>
      <c r="D21" s="45" t="s">
        <v>83</v>
      </c>
      <c r="E21" s="52">
        <v>9342</v>
      </c>
      <c r="F21" s="45"/>
      <c r="G21" s="125" t="s">
        <v>121</v>
      </c>
      <c r="H21" s="20"/>
      <c r="I21" s="19" t="s">
        <v>41</v>
      </c>
      <c r="J21" s="61"/>
      <c r="K21" s="3">
        <v>1947.07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123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123"/>
      <c r="H23" s="20"/>
      <c r="I23" s="158" t="s">
        <v>43</v>
      </c>
      <c r="J23" s="159"/>
      <c r="K23" s="31">
        <f>SUM(K20:K22)</f>
        <v>1947.07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1947.07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98</v>
      </c>
      <c r="J27" s="81"/>
      <c r="K27" s="1">
        <v>1947.07</v>
      </c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1947.07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1947.07</v>
      </c>
      <c r="I32" s="87" t="s">
        <v>65</v>
      </c>
      <c r="K32" s="65">
        <f>SUM(K27:K31)</f>
        <v>1947.07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1947.07</v>
      </c>
      <c r="I34" s="163" t="s">
        <v>14</v>
      </c>
      <c r="J34" s="164"/>
      <c r="K34" s="88">
        <f>SUM(K32:K33)</f>
        <v>1947.07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5"/>
      <c r="E37" s="166"/>
      <c r="F37" s="166"/>
      <c r="G37" s="50"/>
      <c r="H37" s="16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A1:K1"/>
    <mergeCell ref="A2:K2"/>
    <mergeCell ref="A5:G5"/>
    <mergeCell ref="I7:K7"/>
    <mergeCell ref="A11:H11"/>
    <mergeCell ref="I11:K11"/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44"/>
  <sheetViews>
    <sheetView showGridLines="0" topLeftCell="C4" zoomScaleNormal="100" workbookViewId="0">
      <selection activeCell="M26" sqref="M26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13" width="9.109375" style="74"/>
    <col min="14" max="14" width="10.33203125" style="74" bestFit="1" customWidth="1"/>
    <col min="15" max="15" width="5.6640625" style="74" customWidth="1"/>
    <col min="16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82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1" t="s">
        <v>2</v>
      </c>
      <c r="B12" s="112" t="s">
        <v>3</v>
      </c>
      <c r="C12" s="112" t="s">
        <v>50</v>
      </c>
      <c r="D12" s="112" t="s">
        <v>22</v>
      </c>
      <c r="E12" s="112" t="s">
        <v>4</v>
      </c>
      <c r="F12" s="113" t="s">
        <v>12</v>
      </c>
      <c r="G12" s="113" t="s">
        <v>45</v>
      </c>
      <c r="H12" s="115" t="s">
        <v>5</v>
      </c>
      <c r="I12" s="146" t="s">
        <v>44</v>
      </c>
      <c r="J12" s="147"/>
      <c r="K12" s="14" t="s">
        <v>5</v>
      </c>
      <c r="L12" s="74"/>
      <c r="M12" s="102" t="s">
        <v>75</v>
      </c>
      <c r="N12" s="104">
        <v>319.83</v>
      </c>
      <c r="O12" s="53"/>
      <c r="P12" s="53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78" t="s">
        <v>40</v>
      </c>
      <c r="B13" s="179"/>
      <c r="C13" s="179"/>
      <c r="D13" s="179"/>
      <c r="E13" s="179"/>
      <c r="F13" s="180"/>
      <c r="G13" s="114" t="s">
        <v>61</v>
      </c>
      <c r="H13" s="116">
        <f>K16+K17</f>
        <v>0</v>
      </c>
      <c r="I13" s="152" t="s">
        <v>31</v>
      </c>
      <c r="J13" s="152"/>
      <c r="K13" s="153"/>
      <c r="M13" s="102" t="s">
        <v>76</v>
      </c>
      <c r="N13" s="104">
        <f>N12/1.055</f>
        <v>303.15639810426541</v>
      </c>
      <c r="O13" s="53"/>
      <c r="P13" s="53">
        <f>ROUND(N13,2)</f>
        <v>303.16000000000003</v>
      </c>
    </row>
    <row r="14" spans="1:43" s="74" customFormat="1" ht="24.75" customHeight="1" x14ac:dyDescent="0.25">
      <c r="A14" s="109">
        <v>128</v>
      </c>
      <c r="B14" s="110">
        <v>8</v>
      </c>
      <c r="C14" s="110">
        <v>309020</v>
      </c>
      <c r="D14" s="110"/>
      <c r="E14" s="107">
        <v>9374</v>
      </c>
      <c r="F14" s="107"/>
      <c r="G14" s="128" t="s">
        <v>96</v>
      </c>
      <c r="H14" s="108"/>
      <c r="I14" s="19" t="s">
        <v>36</v>
      </c>
      <c r="J14" s="61"/>
      <c r="K14" s="1">
        <v>319.83</v>
      </c>
      <c r="M14" s="102" t="s">
        <v>77</v>
      </c>
      <c r="N14" s="104">
        <f>N13*0.05</f>
        <v>15.157819905213271</v>
      </c>
      <c r="O14" s="53"/>
      <c r="P14" s="53">
        <f>ROUND(N14,2)</f>
        <v>15.16</v>
      </c>
    </row>
    <row r="15" spans="1:43" ht="23.1" customHeight="1" x14ac:dyDescent="0.25">
      <c r="A15" s="109">
        <v>128</v>
      </c>
      <c r="B15" s="110">
        <v>8</v>
      </c>
      <c r="C15" s="110">
        <v>309020</v>
      </c>
      <c r="D15" s="110"/>
      <c r="E15" s="107">
        <v>9374</v>
      </c>
      <c r="F15" s="107"/>
      <c r="G15" s="128" t="s">
        <v>88</v>
      </c>
      <c r="H15" s="132"/>
      <c r="I15" s="19" t="s">
        <v>35</v>
      </c>
      <c r="J15" s="61"/>
      <c r="K15" s="1">
        <v>0</v>
      </c>
      <c r="M15" s="103" t="s">
        <v>78</v>
      </c>
      <c r="N15" s="104">
        <f>N13*0.005</f>
        <v>1.515781990521327</v>
      </c>
      <c r="O15" s="53"/>
      <c r="P15" s="53">
        <f>ROUND(N15,2)</f>
        <v>1.52</v>
      </c>
    </row>
    <row r="16" spans="1:43" ht="23.1" customHeight="1" x14ac:dyDescent="0.25">
      <c r="A16" s="109">
        <v>128</v>
      </c>
      <c r="B16" s="110">
        <v>8</v>
      </c>
      <c r="C16" s="110">
        <v>309020</v>
      </c>
      <c r="D16" s="110"/>
      <c r="E16" s="107">
        <v>9374</v>
      </c>
      <c r="F16" s="107"/>
      <c r="G16" s="128" t="s">
        <v>89</v>
      </c>
      <c r="H16" s="132"/>
      <c r="I16" s="19" t="s">
        <v>37</v>
      </c>
      <c r="J16" s="61"/>
      <c r="K16" s="1"/>
      <c r="M16" s="53"/>
      <c r="P16" s="105">
        <f>SUM(P13:P15)-N12</f>
        <v>1.0000000000047748E-2</v>
      </c>
      <c r="Q16" s="99" t="s">
        <v>81</v>
      </c>
    </row>
    <row r="17" spans="1:12" ht="23.1" customHeight="1" thickBot="1" x14ac:dyDescent="0.3">
      <c r="A17" s="109">
        <v>128</v>
      </c>
      <c r="B17" s="110">
        <v>8</v>
      </c>
      <c r="C17" s="110">
        <v>309020</v>
      </c>
      <c r="D17" s="110"/>
      <c r="E17" s="107">
        <v>9374</v>
      </c>
      <c r="F17" s="107"/>
      <c r="G17" s="128"/>
      <c r="H17" s="108"/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109">
        <v>128</v>
      </c>
      <c r="B18" s="110">
        <v>8</v>
      </c>
      <c r="C18" s="110">
        <v>309020</v>
      </c>
      <c r="D18" s="110"/>
      <c r="E18" s="107">
        <v>9374</v>
      </c>
      <c r="F18" s="107"/>
      <c r="G18" s="128" t="s">
        <v>90</v>
      </c>
      <c r="H18" s="132"/>
      <c r="I18" s="154" t="s">
        <v>33</v>
      </c>
      <c r="J18" s="155"/>
      <c r="K18" s="94">
        <f>SUM(K14:K17)</f>
        <v>319.83</v>
      </c>
      <c r="L18" s="29"/>
    </row>
    <row r="19" spans="1:12" ht="23.1" customHeight="1" x14ac:dyDescent="0.25">
      <c r="A19" s="109">
        <v>128</v>
      </c>
      <c r="B19" s="110">
        <v>8</v>
      </c>
      <c r="C19" s="110">
        <v>309020</v>
      </c>
      <c r="D19" s="110"/>
      <c r="E19" s="107">
        <v>9374</v>
      </c>
      <c r="F19" s="107"/>
      <c r="G19" s="128" t="s">
        <v>100</v>
      </c>
      <c r="H19" s="132">
        <v>0</v>
      </c>
      <c r="I19" s="156"/>
      <c r="J19" s="156"/>
      <c r="K19" s="157"/>
      <c r="L19" s="29"/>
    </row>
    <row r="20" spans="1:12" ht="23.1" customHeight="1" x14ac:dyDescent="0.25">
      <c r="A20" s="109">
        <v>128</v>
      </c>
      <c r="B20" s="110">
        <v>8</v>
      </c>
      <c r="C20" s="110">
        <v>309020</v>
      </c>
      <c r="D20" s="110"/>
      <c r="E20" s="107">
        <v>9374</v>
      </c>
      <c r="F20" s="107"/>
      <c r="G20" s="128" t="s">
        <v>97</v>
      </c>
      <c r="H20" s="108"/>
      <c r="I20" s="19" t="s">
        <v>8</v>
      </c>
      <c r="J20" s="61"/>
      <c r="K20" s="20">
        <v>0</v>
      </c>
    </row>
    <row r="21" spans="1:12" ht="23.1" customHeight="1" x14ac:dyDescent="0.25">
      <c r="A21" s="109">
        <v>128</v>
      </c>
      <c r="B21" s="110">
        <v>8</v>
      </c>
      <c r="C21" s="110">
        <v>309020</v>
      </c>
      <c r="D21" s="110"/>
      <c r="E21" s="107">
        <v>9374</v>
      </c>
      <c r="F21" s="107"/>
      <c r="G21" s="128" t="s">
        <v>91</v>
      </c>
      <c r="H21" s="132">
        <v>303.16000000000003</v>
      </c>
      <c r="I21" s="19"/>
      <c r="J21" s="61"/>
      <c r="K21" s="20"/>
    </row>
    <row r="22" spans="1:12" ht="23.1" customHeight="1" x14ac:dyDescent="0.25">
      <c r="A22" s="109">
        <v>128</v>
      </c>
      <c r="B22" s="110">
        <v>8</v>
      </c>
      <c r="C22" s="110">
        <v>309020</v>
      </c>
      <c r="D22" s="110"/>
      <c r="E22" s="107">
        <v>9374</v>
      </c>
      <c r="F22" s="107"/>
      <c r="G22" s="128" t="s">
        <v>99</v>
      </c>
      <c r="H22" s="108">
        <v>0</v>
      </c>
      <c r="I22" s="19"/>
      <c r="J22" s="61"/>
      <c r="K22" s="20"/>
    </row>
    <row r="23" spans="1:12" ht="23.1" customHeight="1" x14ac:dyDescent="0.25">
      <c r="A23" s="109">
        <v>128</v>
      </c>
      <c r="B23" s="110">
        <v>8</v>
      </c>
      <c r="C23" s="110">
        <v>309020</v>
      </c>
      <c r="D23" s="110"/>
      <c r="E23" s="107">
        <v>9374</v>
      </c>
      <c r="F23" s="107"/>
      <c r="G23" s="128" t="s">
        <v>92</v>
      </c>
      <c r="H23" s="108">
        <v>0</v>
      </c>
      <c r="I23" s="19"/>
      <c r="J23" s="61"/>
      <c r="K23" s="20"/>
    </row>
    <row r="24" spans="1:12" ht="23.1" customHeight="1" x14ac:dyDescent="0.25">
      <c r="A24" s="109">
        <v>128</v>
      </c>
      <c r="B24" s="110">
        <v>8</v>
      </c>
      <c r="C24" s="110">
        <v>309020</v>
      </c>
      <c r="D24" s="110"/>
      <c r="E24" s="107">
        <v>9374</v>
      </c>
      <c r="F24" s="107"/>
      <c r="G24" s="128" t="s">
        <v>93</v>
      </c>
      <c r="H24" s="132"/>
      <c r="I24" s="19"/>
      <c r="J24" s="61"/>
      <c r="K24" s="20"/>
    </row>
    <row r="25" spans="1:12" ht="23.1" customHeight="1" x14ac:dyDescent="0.25">
      <c r="A25" s="109">
        <v>128</v>
      </c>
      <c r="B25" s="110">
        <v>8</v>
      </c>
      <c r="C25" s="110">
        <v>309020</v>
      </c>
      <c r="D25" s="110"/>
      <c r="E25" s="107">
        <v>9374</v>
      </c>
      <c r="F25" s="107"/>
      <c r="G25" s="128" t="s">
        <v>86</v>
      </c>
      <c r="H25" s="132">
        <v>0</v>
      </c>
      <c r="I25" s="19"/>
      <c r="J25" s="61"/>
      <c r="K25" s="20"/>
    </row>
    <row r="26" spans="1:12" ht="23.1" customHeight="1" x14ac:dyDescent="0.25">
      <c r="A26" s="21">
        <v>128</v>
      </c>
      <c r="B26" s="22">
        <v>1</v>
      </c>
      <c r="C26" s="22">
        <v>304004</v>
      </c>
      <c r="D26" s="22"/>
      <c r="E26" s="22">
        <v>9224</v>
      </c>
      <c r="F26" s="23" t="s">
        <v>23</v>
      </c>
      <c r="G26" s="24" t="s">
        <v>20</v>
      </c>
      <c r="H26" s="106">
        <f>(K18/1.055)*0.05</f>
        <v>15.157819905213271</v>
      </c>
      <c r="I26" s="19" t="s">
        <v>41</v>
      </c>
      <c r="J26" s="61"/>
      <c r="K26" s="3">
        <v>0</v>
      </c>
    </row>
    <row r="27" spans="1:12" ht="23.1" customHeight="1" thickBot="1" x14ac:dyDescent="0.3">
      <c r="A27" s="25">
        <v>128</v>
      </c>
      <c r="B27" s="26">
        <v>1</v>
      </c>
      <c r="C27" s="26">
        <v>304004</v>
      </c>
      <c r="D27" s="26"/>
      <c r="E27" s="26">
        <v>9220</v>
      </c>
      <c r="F27" s="27" t="s">
        <v>24</v>
      </c>
      <c r="G27" s="15" t="s">
        <v>6</v>
      </c>
      <c r="H27" s="85">
        <f>(K14/1.055)*0.005</f>
        <v>1.515781990521327</v>
      </c>
      <c r="I27" s="19" t="s">
        <v>34</v>
      </c>
      <c r="J27" s="63"/>
      <c r="K27" s="2">
        <v>0</v>
      </c>
    </row>
    <row r="28" spans="1:12" ht="23.1" customHeight="1" thickBot="1" x14ac:dyDescent="0.3">
      <c r="A28" s="25">
        <v>128</v>
      </c>
      <c r="B28" s="26">
        <v>1</v>
      </c>
      <c r="C28" s="26">
        <v>304004</v>
      </c>
      <c r="D28" s="26"/>
      <c r="E28" s="26">
        <v>9220</v>
      </c>
      <c r="F28" s="27" t="s">
        <v>25</v>
      </c>
      <c r="G28" s="15" t="s">
        <v>7</v>
      </c>
      <c r="H28" s="85">
        <f>ROUND(((K15+K17)/1.055),5)*0.005</f>
        <v>0</v>
      </c>
      <c r="I28" s="158" t="s">
        <v>43</v>
      </c>
      <c r="J28" s="159"/>
      <c r="K28" s="31">
        <f>SUM(K20:K27)</f>
        <v>0</v>
      </c>
    </row>
    <row r="29" spans="1:12" ht="23.1" customHeight="1" thickBot="1" x14ac:dyDescent="0.3">
      <c r="A29" s="25"/>
      <c r="B29" s="26"/>
      <c r="C29" s="26"/>
      <c r="D29" s="26"/>
      <c r="E29" s="26"/>
      <c r="F29" s="27"/>
      <c r="G29" s="30" t="s">
        <v>33</v>
      </c>
      <c r="H29" s="94">
        <f>ROUND(SUM(H13:H28),2)</f>
        <v>319.83</v>
      </c>
      <c r="I29" s="158" t="s">
        <v>64</v>
      </c>
      <c r="J29" s="159"/>
      <c r="K29" s="31">
        <f>K18+K28</f>
        <v>319.83</v>
      </c>
    </row>
    <row r="30" spans="1:12" ht="23.1" customHeight="1" thickBot="1" x14ac:dyDescent="0.35">
      <c r="A30" s="32" t="s">
        <v>42</v>
      </c>
      <c r="B30" s="26"/>
      <c r="C30" s="26"/>
      <c r="D30" s="26"/>
      <c r="E30" s="26"/>
      <c r="F30" s="27"/>
      <c r="G30" s="74"/>
      <c r="H30" s="95" t="str">
        <f>IF(H29=K18, "Equals Taxable Sales","Not Equal")</f>
        <v>Equals Taxable Sales</v>
      </c>
      <c r="I30" s="89"/>
      <c r="J30" s="90"/>
      <c r="K30" s="91"/>
    </row>
    <row r="31" spans="1:12" ht="23.1" customHeight="1" x14ac:dyDescent="0.25">
      <c r="A31" s="44"/>
      <c r="B31" s="45"/>
      <c r="C31" s="45"/>
      <c r="D31" s="45"/>
      <c r="E31" s="26"/>
      <c r="F31" s="45"/>
      <c r="G31" s="76"/>
      <c r="H31" s="20"/>
      <c r="I31" s="160" t="s">
        <v>55</v>
      </c>
      <c r="J31" s="161"/>
      <c r="K31" s="162"/>
    </row>
    <row r="32" spans="1:12" ht="23.1" customHeight="1" x14ac:dyDescent="0.25">
      <c r="A32" s="44"/>
      <c r="B32" s="45"/>
      <c r="C32" s="45"/>
      <c r="D32" s="45"/>
      <c r="E32" s="45"/>
      <c r="F32" s="45"/>
      <c r="G32" s="15"/>
      <c r="H32" s="20"/>
      <c r="I32" s="80" t="s">
        <v>10</v>
      </c>
      <c r="J32" s="81"/>
      <c r="K32" s="1">
        <v>0</v>
      </c>
    </row>
    <row r="33" spans="1:12" ht="23.1" customHeight="1" x14ac:dyDescent="0.25">
      <c r="A33" s="44"/>
      <c r="B33" s="45"/>
      <c r="C33" s="45"/>
      <c r="D33" s="45"/>
      <c r="E33" s="45"/>
      <c r="F33" s="45"/>
      <c r="G33" s="15"/>
      <c r="H33" s="20"/>
      <c r="I33" s="82" t="s">
        <v>79</v>
      </c>
      <c r="J33" s="81"/>
      <c r="K33" s="1">
        <v>319.83</v>
      </c>
    </row>
    <row r="34" spans="1:12" ht="23.1" customHeight="1" thickBot="1" x14ac:dyDescent="0.3">
      <c r="A34" s="44"/>
      <c r="B34" s="45"/>
      <c r="C34" s="45"/>
      <c r="D34" s="45"/>
      <c r="E34" s="45"/>
      <c r="F34" s="64"/>
      <c r="G34" s="92" t="s">
        <v>65</v>
      </c>
      <c r="H34" s="20">
        <f>H29</f>
        <v>319.83</v>
      </c>
      <c r="I34" s="87" t="s">
        <v>65</v>
      </c>
      <c r="K34" s="65">
        <f>SUM(K32:K33)</f>
        <v>319.83</v>
      </c>
    </row>
    <row r="35" spans="1:12" ht="24" customHeight="1" thickBot="1" x14ac:dyDescent="0.35">
      <c r="B35" s="35"/>
      <c r="C35" s="35"/>
      <c r="D35" s="35"/>
      <c r="E35" s="35"/>
      <c r="F35" s="35"/>
      <c r="G35" s="36" t="s">
        <v>13</v>
      </c>
      <c r="H35" s="65">
        <f>SUM(H34)</f>
        <v>319.83</v>
      </c>
      <c r="I35" s="163" t="s">
        <v>14</v>
      </c>
      <c r="J35" s="164"/>
      <c r="K35" s="88">
        <f>SUM(K34:K34)</f>
        <v>319.83</v>
      </c>
    </row>
    <row r="36" spans="1:12" ht="15" customHeight="1" x14ac:dyDescent="0.3">
      <c r="A36" s="37"/>
      <c r="B36" s="35"/>
      <c r="C36" s="35"/>
      <c r="D36" s="35"/>
      <c r="E36" s="35"/>
      <c r="F36" s="35"/>
      <c r="G36" s="36"/>
      <c r="H36" s="38" t="str">
        <f>IF(H35&lt;&gt;K35,"error","Equals Tender")</f>
        <v>Equals Tender</v>
      </c>
      <c r="I36" s="39"/>
      <c r="J36" s="39"/>
      <c r="K36" s="38" t="str">
        <f>IF(K35=K18+K28,"Equals Sales","NO")</f>
        <v>Equals Sales</v>
      </c>
    </row>
    <row r="38" spans="1:12" x14ac:dyDescent="0.25">
      <c r="A38" s="7" t="s">
        <v>15</v>
      </c>
      <c r="C38" s="7"/>
      <c r="D38" s="120" t="s">
        <v>80</v>
      </c>
      <c r="E38" s="117"/>
      <c r="F38" s="117"/>
      <c r="G38" s="118"/>
      <c r="H38" s="167"/>
      <c r="I38" s="177"/>
      <c r="J38" s="177"/>
    </row>
    <row r="39" spans="1:12" ht="11.25" customHeight="1" x14ac:dyDescent="0.25">
      <c r="D39" s="145" t="s">
        <v>32</v>
      </c>
      <c r="E39" s="145"/>
      <c r="F39" s="145"/>
      <c r="H39" s="41" t="s">
        <v>26</v>
      </c>
    </row>
    <row r="40" spans="1:12" ht="7.5" customHeight="1" x14ac:dyDescent="0.25"/>
    <row r="41" spans="1:12" ht="9" customHeight="1" x14ac:dyDescent="0.25">
      <c r="A41" s="42" t="s">
        <v>19</v>
      </c>
      <c r="B41" s="42" t="s">
        <v>19</v>
      </c>
      <c r="C41" s="42" t="s">
        <v>19</v>
      </c>
      <c r="D41" s="42" t="s">
        <v>19</v>
      </c>
      <c r="E41" s="42" t="s">
        <v>19</v>
      </c>
      <c r="F41" s="42" t="s">
        <v>19</v>
      </c>
      <c r="G41" s="42" t="s">
        <v>28</v>
      </c>
      <c r="H41" s="42" t="s">
        <v>29</v>
      </c>
      <c r="I41" s="42" t="s">
        <v>27</v>
      </c>
      <c r="J41" s="42"/>
      <c r="K41" s="42" t="s">
        <v>30</v>
      </c>
    </row>
    <row r="42" spans="1:12" x14ac:dyDescent="0.25">
      <c r="A42" s="7" t="s">
        <v>16</v>
      </c>
      <c r="E42" s="127" t="s">
        <v>95</v>
      </c>
      <c r="I42" s="83" t="s">
        <v>62</v>
      </c>
    </row>
    <row r="43" spans="1:12" ht="11.25" customHeight="1" x14ac:dyDescent="0.25">
      <c r="E43" s="40"/>
      <c r="H43" s="41"/>
    </row>
    <row r="44" spans="1:12" x14ac:dyDescent="0.25">
      <c r="A44" s="78"/>
      <c r="B44" s="75"/>
      <c r="C44" s="10"/>
      <c r="H44" s="75"/>
      <c r="I44" s="8"/>
      <c r="J44" s="8"/>
      <c r="K44" s="8"/>
      <c r="L44" s="75"/>
    </row>
  </sheetData>
  <mergeCells count="17">
    <mergeCell ref="I29:J29"/>
    <mergeCell ref="I31:K31"/>
    <mergeCell ref="I35:J35"/>
    <mergeCell ref="H38:J38"/>
    <mergeCell ref="D39:F39"/>
    <mergeCell ref="I28:J28"/>
    <mergeCell ref="A1:K1"/>
    <mergeCell ref="A2:K2"/>
    <mergeCell ref="A5:G5"/>
    <mergeCell ref="I7:K7"/>
    <mergeCell ref="A11:H11"/>
    <mergeCell ref="I11:K11"/>
    <mergeCell ref="I12:J12"/>
    <mergeCell ref="A13:F13"/>
    <mergeCell ref="I13:K13"/>
    <mergeCell ref="I18:J18"/>
    <mergeCell ref="I19:K19"/>
  </mergeCells>
  <printOptions horizontalCentered="1" verticalCentered="1"/>
  <pageMargins left="0.25" right="0.25" top="0.25" bottom="0.25" header="0.5" footer="0.5"/>
  <pageSetup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43"/>
  <sheetViews>
    <sheetView showGridLines="0" topLeftCell="B7" zoomScaleNormal="100" workbookViewId="0">
      <selection activeCell="K28" sqref="K28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>
        <v>128</v>
      </c>
      <c r="B20" s="45">
        <v>1</v>
      </c>
      <c r="C20" s="45">
        <v>304000</v>
      </c>
      <c r="D20" s="45"/>
      <c r="E20" s="26">
        <v>9200</v>
      </c>
      <c r="F20" s="45"/>
      <c r="G20" s="123" t="s">
        <v>124</v>
      </c>
      <c r="H20" s="20">
        <v>24.62</v>
      </c>
      <c r="I20" s="19" t="s">
        <v>8</v>
      </c>
      <c r="J20" s="61"/>
      <c r="K20" s="20"/>
    </row>
    <row r="21" spans="1:12" ht="23.1" customHeight="1" x14ac:dyDescent="0.25">
      <c r="A21" s="46">
        <v>128</v>
      </c>
      <c r="B21" s="45">
        <v>1</v>
      </c>
      <c r="C21" s="45">
        <v>304000</v>
      </c>
      <c r="D21" s="45"/>
      <c r="E21" s="52">
        <v>9200</v>
      </c>
      <c r="F21" s="45"/>
      <c r="G21" s="125"/>
      <c r="H21" s="20"/>
      <c r="I21" s="19" t="s">
        <v>41</v>
      </c>
      <c r="J21" s="61"/>
      <c r="K21" s="3">
        <v>24.62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76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76"/>
      <c r="H23" s="20"/>
      <c r="I23" s="158" t="s">
        <v>43</v>
      </c>
      <c r="J23" s="159"/>
      <c r="K23" s="31">
        <f>SUM(K20:K22)</f>
        <v>24.62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24.62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</v>
      </c>
      <c r="J27" s="81"/>
      <c r="K27" s="1">
        <v>24.62</v>
      </c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>
        <v>0</v>
      </c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24.62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24.62</v>
      </c>
      <c r="I32" s="87" t="s">
        <v>65</v>
      </c>
      <c r="K32" s="65">
        <f>SUM(K27:K31)</f>
        <v>24.62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24.62</v>
      </c>
      <c r="I34" s="163" t="s">
        <v>14</v>
      </c>
      <c r="J34" s="164"/>
      <c r="K34" s="88">
        <f>SUM(K32:K33)</f>
        <v>24.62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5" t="s">
        <v>117</v>
      </c>
      <c r="E37" s="166"/>
      <c r="F37" s="166"/>
      <c r="G37" s="50"/>
      <c r="H37" s="16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127" t="s">
        <v>113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43"/>
  <sheetViews>
    <sheetView showGridLines="0" topLeftCell="A13" zoomScaleNormal="100" workbookViewId="0">
      <selection activeCell="K28" sqref="K28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1" t="s">
        <v>2</v>
      </c>
      <c r="B12" s="112" t="s">
        <v>3</v>
      </c>
      <c r="C12" s="112" t="s">
        <v>50</v>
      </c>
      <c r="D12" s="112" t="s">
        <v>22</v>
      </c>
      <c r="E12" s="112" t="s">
        <v>4</v>
      </c>
      <c r="F12" s="113" t="s">
        <v>12</v>
      </c>
      <c r="G12" s="113" t="s">
        <v>45</v>
      </c>
      <c r="H12" s="115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78" t="s">
        <v>40</v>
      </c>
      <c r="B13" s="179"/>
      <c r="C13" s="179"/>
      <c r="D13" s="179"/>
      <c r="E13" s="179"/>
      <c r="F13" s="180"/>
      <c r="G13" s="114" t="s">
        <v>61</v>
      </c>
      <c r="H13" s="116">
        <f>K16+K17</f>
        <v>0</v>
      </c>
      <c r="I13" s="152" t="s">
        <v>31</v>
      </c>
      <c r="J13" s="152"/>
      <c r="K13" s="153"/>
    </row>
    <row r="14" spans="1:43" s="74" customFormat="1" ht="24.75" customHeight="1" x14ac:dyDescent="0.25">
      <c r="A14" s="21">
        <v>128</v>
      </c>
      <c r="B14" s="22">
        <v>1</v>
      </c>
      <c r="C14" s="22">
        <v>304004</v>
      </c>
      <c r="D14" s="22"/>
      <c r="E14" s="22">
        <v>9224</v>
      </c>
      <c r="F14" s="23" t="s">
        <v>23</v>
      </c>
      <c r="G14" s="139" t="s">
        <v>125</v>
      </c>
      <c r="H14" s="106">
        <v>83</v>
      </c>
      <c r="I14" s="19" t="s">
        <v>36</v>
      </c>
      <c r="J14" s="61"/>
      <c r="K14" s="1">
        <v>0</v>
      </c>
    </row>
    <row r="15" spans="1:43" ht="23.1" customHeight="1" x14ac:dyDescent="0.25">
      <c r="A15" s="25">
        <v>128</v>
      </c>
      <c r="B15" s="26">
        <v>1</v>
      </c>
      <c r="C15" s="26">
        <v>304004</v>
      </c>
      <c r="D15" s="26"/>
      <c r="E15" s="26">
        <v>9220</v>
      </c>
      <c r="F15" s="27" t="s">
        <v>24</v>
      </c>
      <c r="G15" s="123" t="s">
        <v>126</v>
      </c>
      <c r="H15" s="85">
        <v>0</v>
      </c>
      <c r="I15" s="19" t="s">
        <v>35</v>
      </c>
      <c r="J15" s="61"/>
      <c r="K15" s="1">
        <v>0</v>
      </c>
    </row>
    <row r="16" spans="1:43" ht="23.1" customHeight="1" thickBot="1" x14ac:dyDescent="0.3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25</v>
      </c>
      <c r="G16" s="123" t="s">
        <v>127</v>
      </c>
      <c r="H16" s="28">
        <v>8.3000000000000007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/>
      <c r="B17" s="26"/>
      <c r="C17" s="26"/>
      <c r="D17" s="26"/>
      <c r="E17" s="26"/>
      <c r="F17" s="27"/>
      <c r="G17" s="30" t="s">
        <v>33</v>
      </c>
      <c r="H17" s="94">
        <f>ROUND(SUM(H13:H16),2)</f>
        <v>91.3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5">
      <c r="A18" s="32" t="s">
        <v>42</v>
      </c>
      <c r="B18" s="26"/>
      <c r="C18" s="26"/>
      <c r="D18" s="26"/>
      <c r="E18" s="26"/>
      <c r="F18" s="27"/>
      <c r="G18" s="74"/>
      <c r="H18" s="95" t="str">
        <f>IF(H17=K18, "Equals Taxable Sales","Not Equal")</f>
        <v>Equals Taxable Sales</v>
      </c>
      <c r="I18" s="154" t="s">
        <v>33</v>
      </c>
      <c r="J18" s="155"/>
      <c r="K18" s="94">
        <f>H17</f>
        <v>91.3</v>
      </c>
      <c r="L18" s="29"/>
    </row>
    <row r="19" spans="1:12" ht="23.1" customHeight="1" x14ac:dyDescent="0.25">
      <c r="A19" s="44"/>
      <c r="B19" s="45"/>
      <c r="C19" s="45"/>
      <c r="D19" s="45"/>
      <c r="E19" s="26"/>
      <c r="F19" s="45"/>
      <c r="G19" s="76"/>
      <c r="H19" s="20"/>
      <c r="I19" s="156"/>
      <c r="J19" s="156"/>
      <c r="K19" s="157"/>
      <c r="L19" s="29"/>
    </row>
    <row r="20" spans="1:12" ht="23.1" customHeight="1" x14ac:dyDescent="0.25">
      <c r="A20" s="46"/>
      <c r="B20" s="45"/>
      <c r="C20" s="45"/>
      <c r="D20" s="45"/>
      <c r="E20" s="45"/>
      <c r="F20" s="45"/>
      <c r="G20" s="76"/>
      <c r="H20" s="20"/>
      <c r="I20" s="19" t="s">
        <v>8</v>
      </c>
      <c r="J20" s="61"/>
      <c r="K20" s="20">
        <f>H31</f>
        <v>0</v>
      </c>
    </row>
    <row r="21" spans="1:12" ht="23.1" customHeight="1" x14ac:dyDescent="0.25">
      <c r="A21" s="46"/>
      <c r="B21" s="45"/>
      <c r="C21" s="45"/>
      <c r="D21" s="45"/>
      <c r="E21" s="45"/>
      <c r="F21" s="45"/>
      <c r="G21" s="76"/>
      <c r="H21" s="20"/>
      <c r="I21" s="19" t="s">
        <v>41</v>
      </c>
      <c r="J21" s="61"/>
      <c r="K21" s="3">
        <v>0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76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76"/>
      <c r="H23" s="20"/>
      <c r="I23" s="158" t="s">
        <v>43</v>
      </c>
      <c r="J23" s="159"/>
      <c r="K23" s="31">
        <f>SUM(K20:K22)</f>
        <v>0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91.3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</v>
      </c>
      <c r="J27" s="81"/>
      <c r="K27" s="1">
        <v>91.3</v>
      </c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ROUND(SUM(H19:H30),2)</f>
        <v>0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ROUND((SUM(H14:H16))+H31,2)</f>
        <v>91.3</v>
      </c>
      <c r="I32" s="87" t="s">
        <v>65</v>
      </c>
      <c r="K32" s="65">
        <f>SUM(K27:K31)</f>
        <v>91.3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91.3</v>
      </c>
      <c r="I34" s="163" t="s">
        <v>14</v>
      </c>
      <c r="J34" s="164"/>
      <c r="K34" s="88">
        <f>SUM(K32:K33)</f>
        <v>91.3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6" t="s">
        <v>67</v>
      </c>
      <c r="E37" s="166"/>
      <c r="F37" s="166"/>
      <c r="G37" s="50"/>
      <c r="H37" s="167"/>
      <c r="I37" s="177"/>
      <c r="J37" s="177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127" t="s">
        <v>109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43"/>
  <sheetViews>
    <sheetView showGridLines="0" zoomScaleNormal="100" workbookViewId="0">
      <selection activeCell="H37" sqref="H37:J37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/>
      <c r="B20" s="45"/>
      <c r="C20" s="45"/>
      <c r="D20" s="45"/>
      <c r="E20" s="26">
        <v>9200</v>
      </c>
      <c r="F20" s="45"/>
      <c r="G20" s="123"/>
      <c r="H20" s="20"/>
      <c r="I20" s="19" t="s">
        <v>8</v>
      </c>
      <c r="J20" s="61"/>
      <c r="K20" s="20"/>
    </row>
    <row r="21" spans="1:12" ht="23.1" customHeight="1" x14ac:dyDescent="0.25">
      <c r="A21" s="46"/>
      <c r="B21" s="45"/>
      <c r="C21" s="45"/>
      <c r="D21" s="45"/>
      <c r="E21" s="52"/>
      <c r="F21" s="45"/>
      <c r="G21" s="125"/>
      <c r="H21" s="20"/>
      <c r="I21" s="19" t="s">
        <v>41</v>
      </c>
      <c r="J21" s="61"/>
      <c r="K21" s="3"/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123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123"/>
      <c r="H23" s="20"/>
      <c r="I23" s="158" t="s">
        <v>43</v>
      </c>
      <c r="J23" s="159"/>
      <c r="K23" s="31">
        <f>SUM(K20:K22)</f>
        <v>0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0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</v>
      </c>
      <c r="J27" s="81"/>
      <c r="K27" s="1"/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0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0</v>
      </c>
      <c r="I32" s="87" t="s">
        <v>65</v>
      </c>
      <c r="K32" s="65">
        <f>SUM(K27:K31)</f>
        <v>0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0</v>
      </c>
      <c r="I34" s="163" t="s">
        <v>14</v>
      </c>
      <c r="J34" s="164"/>
      <c r="K34" s="88">
        <f>SUM(K32:K33)</f>
        <v>0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81" t="s">
        <v>119</v>
      </c>
      <c r="E37" s="181"/>
      <c r="F37" s="181"/>
      <c r="G37" s="50"/>
      <c r="H37" s="16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127" t="s">
        <v>112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Q43"/>
  <sheetViews>
    <sheetView showGridLines="0" tabSelected="1" zoomScaleNormal="100" workbookViewId="0">
      <selection activeCell="A12" sqref="A12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43" ht="13.5" customHeight="1" x14ac:dyDescent="0.3">
      <c r="A4" s="122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121"/>
      <c r="I5" s="121"/>
      <c r="J5" s="121"/>
      <c r="K5" s="121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/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/>
      <c r="J9" s="71" t="s">
        <v>57</v>
      </c>
      <c r="K9" s="98"/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137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/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/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/>
      <c r="B20" s="45"/>
      <c r="C20" s="45"/>
      <c r="D20" s="45"/>
      <c r="E20" s="26"/>
      <c r="F20" s="45"/>
      <c r="G20" s="123" t="s">
        <v>138</v>
      </c>
      <c r="H20" s="20">
        <v>0</v>
      </c>
      <c r="I20" s="19" t="s">
        <v>8</v>
      </c>
      <c r="J20" s="61"/>
      <c r="K20" s="20">
        <f>H31</f>
        <v>0</v>
      </c>
    </row>
    <row r="21" spans="1:12" ht="23.1" customHeight="1" x14ac:dyDescent="0.25">
      <c r="A21" s="46"/>
      <c r="B21" s="45"/>
      <c r="C21" s="45"/>
      <c r="D21" s="45"/>
      <c r="E21" s="52"/>
      <c r="F21" s="45"/>
      <c r="G21" s="125"/>
      <c r="H21" s="20">
        <v>0</v>
      </c>
      <c r="I21" s="19" t="s">
        <v>41</v>
      </c>
      <c r="J21" s="61"/>
      <c r="K21" s="3">
        <v>0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76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76"/>
      <c r="H23" s="20"/>
      <c r="I23" s="158" t="s">
        <v>43</v>
      </c>
      <c r="J23" s="159"/>
      <c r="K23" s="31">
        <f>SUM(K20:K22)</f>
        <v>0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0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</v>
      </c>
      <c r="J27" s="81"/>
      <c r="K27" s="1">
        <v>0</v>
      </c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0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0</v>
      </c>
      <c r="I32" s="87" t="s">
        <v>65</v>
      </c>
      <c r="K32" s="65">
        <f>SUM(K27:K31)</f>
        <v>0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0</v>
      </c>
      <c r="I34" s="163" t="s">
        <v>14</v>
      </c>
      <c r="J34" s="164"/>
      <c r="K34" s="88">
        <f>SUM(K32:K33)</f>
        <v>0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19"/>
      <c r="E37" s="119"/>
      <c r="F37" s="119"/>
      <c r="G37" s="50"/>
      <c r="H37" s="16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127" t="s">
        <v>85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7">
    <mergeCell ref="I23:J23"/>
    <mergeCell ref="A1:K1"/>
    <mergeCell ref="A2:K2"/>
    <mergeCell ref="A5:G5"/>
    <mergeCell ref="I7:K7"/>
    <mergeCell ref="A11:H11"/>
    <mergeCell ref="I11:K11"/>
    <mergeCell ref="I12:J12"/>
    <mergeCell ref="A13:F13"/>
    <mergeCell ref="I13:K13"/>
    <mergeCell ref="I18:J18"/>
    <mergeCell ref="I19:K19"/>
    <mergeCell ref="I24:J24"/>
    <mergeCell ref="I26:K26"/>
    <mergeCell ref="I34:J34"/>
    <mergeCell ref="H37:J37"/>
    <mergeCell ref="D38:F38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43"/>
  <sheetViews>
    <sheetView showGridLines="0" topLeftCell="A4" zoomScaleNormal="100" workbookViewId="0">
      <selection activeCell="I7" sqref="I7:K7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6" customWidth="1"/>
    <col min="8" max="8" width="18" style="10" customWidth="1"/>
    <col min="9" max="9" width="13.6640625" style="6" customWidth="1"/>
    <col min="10" max="10" width="18.44140625" style="6" customWidth="1"/>
    <col min="11" max="11" width="16.44140625" style="10" customWidth="1"/>
    <col min="12" max="43" width="9.109375" style="5"/>
    <col min="44" max="16384" width="9.109375" style="6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54" t="s">
        <v>47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43" ht="13.5" customHeight="1" x14ac:dyDescent="0.3">
      <c r="A4" s="73" t="s">
        <v>59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72"/>
      <c r="I5" s="72"/>
      <c r="J5" s="72"/>
      <c r="K5" s="72"/>
    </row>
    <row r="6" spans="1:43" ht="13.5" customHeight="1" x14ac:dyDescent="0.25">
      <c r="A6" s="56" t="s">
        <v>51</v>
      </c>
      <c r="H6" s="6"/>
    </row>
    <row r="7" spans="1:43" ht="13.5" customHeight="1" x14ac:dyDescent="0.25">
      <c r="A7" s="57" t="s">
        <v>49</v>
      </c>
      <c r="H7" s="60" t="s">
        <v>21</v>
      </c>
      <c r="I7" s="171" t="s">
        <v>132</v>
      </c>
      <c r="J7" s="172"/>
      <c r="K7" s="172"/>
    </row>
    <row r="8" spans="1:43" ht="13.5" customHeight="1" x14ac:dyDescent="0.25">
      <c r="A8" s="58" t="s">
        <v>48</v>
      </c>
      <c r="B8" s="6"/>
      <c r="C8" s="6"/>
      <c r="D8" s="6"/>
      <c r="E8" s="6"/>
      <c r="F8" s="6"/>
      <c r="G8" s="9"/>
      <c r="H8" s="6"/>
      <c r="I8" s="5"/>
      <c r="K8" s="5"/>
      <c r="L8" s="59"/>
      <c r="M8" s="59"/>
      <c r="N8" s="6"/>
    </row>
    <row r="9" spans="1:43" ht="13.5" customHeight="1" x14ac:dyDescent="0.25">
      <c r="A9" s="58" t="s">
        <v>58</v>
      </c>
      <c r="B9" s="6"/>
      <c r="C9" s="6"/>
      <c r="D9" s="6"/>
      <c r="E9" s="6"/>
      <c r="F9" s="6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5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43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43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43" ht="23.1" customHeight="1" x14ac:dyDescent="0.3">
      <c r="A19" s="32" t="s">
        <v>42</v>
      </c>
      <c r="B19" s="26"/>
      <c r="C19" s="26"/>
      <c r="D19" s="26"/>
      <c r="E19" s="26"/>
      <c r="F19" s="27"/>
      <c r="G19" s="5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43" ht="23.1" customHeight="1" x14ac:dyDescent="0.25">
      <c r="A20" s="44">
        <v>144</v>
      </c>
      <c r="B20" s="45">
        <v>6</v>
      </c>
      <c r="C20" s="45">
        <v>241525</v>
      </c>
      <c r="D20" s="142" t="s">
        <v>133</v>
      </c>
      <c r="E20" s="26">
        <v>9230</v>
      </c>
      <c r="F20" s="45"/>
      <c r="G20" s="123" t="s">
        <v>134</v>
      </c>
      <c r="H20" s="20">
        <v>3197.06</v>
      </c>
      <c r="I20" s="19" t="s">
        <v>8</v>
      </c>
      <c r="J20" s="61"/>
      <c r="K20" s="20">
        <v>3197.06</v>
      </c>
    </row>
    <row r="21" spans="1:43" ht="23.1" customHeight="1" x14ac:dyDescent="0.25">
      <c r="A21" s="44"/>
      <c r="B21" s="45"/>
      <c r="C21" s="45"/>
      <c r="D21" s="45"/>
      <c r="E21" s="26"/>
      <c r="F21" s="45"/>
      <c r="G21" s="123"/>
      <c r="H21" s="20"/>
      <c r="I21" s="19" t="s">
        <v>41</v>
      </c>
      <c r="J21" s="61"/>
      <c r="K21" s="3"/>
    </row>
    <row r="22" spans="1:43" ht="23.1" customHeight="1" thickBot="1" x14ac:dyDescent="0.3">
      <c r="A22" s="44"/>
      <c r="B22" s="45"/>
      <c r="C22" s="45"/>
      <c r="D22" s="45"/>
      <c r="E22" s="26"/>
      <c r="F22" s="45"/>
      <c r="G22" s="123"/>
      <c r="H22" s="20"/>
      <c r="I22" s="19" t="s">
        <v>34</v>
      </c>
      <c r="J22" s="63"/>
      <c r="K22" s="2">
        <v>0</v>
      </c>
    </row>
    <row r="23" spans="1:43" ht="23.1" customHeight="1" thickBot="1" x14ac:dyDescent="0.3">
      <c r="A23" s="44"/>
      <c r="B23" s="45"/>
      <c r="C23" s="45"/>
      <c r="D23" s="45"/>
      <c r="E23" s="26"/>
      <c r="F23" s="45"/>
      <c r="G23" s="123"/>
      <c r="H23" s="20"/>
      <c r="I23" s="158" t="s">
        <v>43</v>
      </c>
      <c r="J23" s="159"/>
      <c r="K23" s="31">
        <f>SUM(K20:K22)</f>
        <v>3197.06</v>
      </c>
    </row>
    <row r="24" spans="1:43" s="75" customFormat="1" ht="23.1" customHeight="1" thickBot="1" x14ac:dyDescent="0.3">
      <c r="A24" s="44"/>
      <c r="B24" s="45"/>
      <c r="C24" s="45"/>
      <c r="D24" s="45"/>
      <c r="E24" s="26"/>
      <c r="F24" s="45"/>
      <c r="G24" s="123"/>
      <c r="H24" s="20"/>
      <c r="I24" s="158" t="s">
        <v>64</v>
      </c>
      <c r="J24" s="159"/>
      <c r="K24" s="31">
        <f>K18+K23</f>
        <v>3197.06</v>
      </c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</row>
    <row r="25" spans="1:43" s="75" customFormat="1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</row>
    <row r="26" spans="1:43" ht="23.1" customHeight="1" x14ac:dyDescent="0.25">
      <c r="A26" s="46"/>
      <c r="B26" s="45"/>
      <c r="C26" s="45"/>
      <c r="D26" s="45"/>
      <c r="E26" s="45"/>
      <c r="F26" s="45"/>
      <c r="G26" s="33"/>
      <c r="H26" s="20"/>
      <c r="I26" s="160" t="s">
        <v>55</v>
      </c>
      <c r="J26" s="161"/>
      <c r="K26" s="162"/>
    </row>
    <row r="27" spans="1:43" ht="23.1" customHeight="1" x14ac:dyDescent="0.25">
      <c r="A27" s="47"/>
      <c r="B27" s="45"/>
      <c r="C27" s="45"/>
      <c r="D27" s="45"/>
      <c r="E27" s="52"/>
      <c r="F27" s="45"/>
      <c r="G27" s="5"/>
      <c r="H27" s="20"/>
      <c r="I27" s="80" t="s">
        <v>104</v>
      </c>
      <c r="J27" s="81"/>
      <c r="K27" s="1">
        <v>3197.06</v>
      </c>
    </row>
    <row r="28" spans="1:43" ht="23.1" customHeight="1" x14ac:dyDescent="0.25">
      <c r="A28" s="47"/>
      <c r="B28" s="45"/>
      <c r="C28" s="45"/>
      <c r="D28" s="45"/>
      <c r="E28" s="45"/>
      <c r="F28" s="45"/>
      <c r="G28" s="33"/>
      <c r="H28" s="20"/>
      <c r="I28" s="80" t="s">
        <v>10</v>
      </c>
      <c r="J28" s="81"/>
      <c r="K28" s="1"/>
    </row>
    <row r="29" spans="1:43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43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43" s="75" customFormat="1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3197.06</v>
      </c>
      <c r="I31" s="66" t="s">
        <v>54</v>
      </c>
      <c r="J31" s="67" t="s">
        <v>52</v>
      </c>
      <c r="K31" s="4">
        <v>0</v>
      </c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</row>
    <row r="32" spans="1:43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3197.06</v>
      </c>
      <c r="I32" s="87" t="s">
        <v>65</v>
      </c>
      <c r="K32" s="65">
        <f>SUM(K27:K31)</f>
        <v>3197.06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3197.06</v>
      </c>
      <c r="I34" s="163" t="s">
        <v>14</v>
      </c>
      <c r="J34" s="164"/>
      <c r="K34" s="88">
        <f>SUM(K32:K33)</f>
        <v>3197.06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5" t="s">
        <v>116</v>
      </c>
      <c r="E37" s="166"/>
      <c r="F37" s="166"/>
      <c r="G37" s="50"/>
      <c r="H37" s="167" t="s">
        <v>135</v>
      </c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54"/>
      <c r="B43" s="6"/>
      <c r="C43" s="10"/>
      <c r="H43" s="6"/>
      <c r="I43" s="8"/>
      <c r="J43" s="8"/>
      <c r="K43" s="8"/>
      <c r="L43" s="6"/>
    </row>
  </sheetData>
  <mergeCells count="18">
    <mergeCell ref="A1:K1"/>
    <mergeCell ref="A2:K2"/>
    <mergeCell ref="A11:H11"/>
    <mergeCell ref="I11:K11"/>
    <mergeCell ref="I13:K13"/>
    <mergeCell ref="A13:F13"/>
    <mergeCell ref="I7:K7"/>
    <mergeCell ref="A5:G5"/>
    <mergeCell ref="I12:J12"/>
    <mergeCell ref="I18:J18"/>
    <mergeCell ref="I24:J24"/>
    <mergeCell ref="D38:F38"/>
    <mergeCell ref="D37:F37"/>
    <mergeCell ref="H37:J37"/>
    <mergeCell ref="I34:J34"/>
    <mergeCell ref="I26:K26"/>
    <mergeCell ref="I23:J23"/>
    <mergeCell ref="I19:K19"/>
  </mergeCells>
  <phoneticPr fontId="0" type="noConversion"/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43"/>
  <sheetViews>
    <sheetView topLeftCell="A10" workbookViewId="0">
      <selection activeCell="K28" sqref="K28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43" ht="13.5" customHeight="1" x14ac:dyDescent="0.3">
      <c r="A4" s="141" t="s">
        <v>59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140"/>
      <c r="I5" s="140"/>
      <c r="J5" s="140"/>
      <c r="K5" s="140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1" t="s">
        <v>114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>
        <v>136</v>
      </c>
      <c r="B20" s="45">
        <v>1</v>
      </c>
      <c r="C20" s="45">
        <v>101023</v>
      </c>
      <c r="D20" s="45"/>
      <c r="E20" s="26">
        <v>9200</v>
      </c>
      <c r="F20" s="45"/>
      <c r="G20" s="123" t="s">
        <v>115</v>
      </c>
      <c r="H20" s="20">
        <v>36288.5</v>
      </c>
      <c r="I20" s="19" t="s">
        <v>8</v>
      </c>
      <c r="J20" s="61"/>
      <c r="K20" s="20"/>
    </row>
    <row r="21" spans="1:12" ht="23.1" customHeight="1" x14ac:dyDescent="0.25">
      <c r="A21" s="44"/>
      <c r="B21" s="45"/>
      <c r="C21" s="45"/>
      <c r="D21" s="45"/>
      <c r="E21" s="26"/>
      <c r="F21" s="45"/>
      <c r="G21" s="123"/>
      <c r="H21" s="20"/>
      <c r="I21" s="19" t="s">
        <v>41</v>
      </c>
      <c r="J21" s="61"/>
      <c r="K21" s="3">
        <v>12749.21</v>
      </c>
    </row>
    <row r="22" spans="1:12" ht="23.1" customHeight="1" thickBot="1" x14ac:dyDescent="0.3">
      <c r="A22" s="44"/>
      <c r="B22" s="45"/>
      <c r="C22" s="45"/>
      <c r="D22" s="45"/>
      <c r="E22" s="26"/>
      <c r="F22" s="45"/>
      <c r="G22" s="123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4"/>
      <c r="B23" s="45"/>
      <c r="C23" s="45"/>
      <c r="D23" s="45"/>
      <c r="E23" s="26"/>
      <c r="F23" s="45"/>
      <c r="G23" s="123"/>
      <c r="H23" s="20"/>
      <c r="I23" s="158" t="s">
        <v>43</v>
      </c>
      <c r="J23" s="159"/>
      <c r="K23" s="31">
        <f>SUM(K20:K22)</f>
        <v>12749.21</v>
      </c>
    </row>
    <row r="24" spans="1:12" ht="23.1" customHeight="1" thickBot="1" x14ac:dyDescent="0.3">
      <c r="A24" s="44"/>
      <c r="B24" s="45"/>
      <c r="C24" s="45"/>
      <c r="D24" s="45"/>
      <c r="E24" s="26"/>
      <c r="F24" s="45"/>
      <c r="G24" s="123"/>
      <c r="H24" s="20"/>
      <c r="I24" s="158" t="s">
        <v>64</v>
      </c>
      <c r="J24" s="159"/>
      <c r="K24" s="31">
        <f>K18+K23</f>
        <v>12749.21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98</v>
      </c>
      <c r="J27" s="81"/>
      <c r="K27" s="1">
        <v>36288.5</v>
      </c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/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36288.5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36288.5</v>
      </c>
      <c r="I32" s="87" t="s">
        <v>65</v>
      </c>
      <c r="K32" s="65">
        <f>SUM(K27:K31)</f>
        <v>36288.5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36288.5</v>
      </c>
      <c r="I34" s="163" t="s">
        <v>14</v>
      </c>
      <c r="J34" s="164"/>
      <c r="K34" s="88">
        <f>SUM(K32:K33)</f>
        <v>36288.5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NO</v>
      </c>
    </row>
    <row r="37" spans="1:12" x14ac:dyDescent="0.25">
      <c r="A37" s="7" t="s">
        <v>15</v>
      </c>
      <c r="C37" s="7"/>
      <c r="D37" s="165" t="s">
        <v>122</v>
      </c>
      <c r="E37" s="166"/>
      <c r="F37" s="166"/>
      <c r="G37" s="50"/>
      <c r="H37" s="167" t="s">
        <v>123</v>
      </c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ageMargins left="0.7" right="0.7" top="0.75" bottom="0.75" header="0.3" footer="0.3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2F28-4D2B-45F7-AE13-271186C0F6B5}">
  <sheetPr>
    <pageSetUpPr fitToPage="1"/>
  </sheetPr>
  <dimension ref="A1:AQ40"/>
  <sheetViews>
    <sheetView workbookViewId="0">
      <selection activeCell="K26" sqref="K26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43" ht="13.5" customHeight="1" x14ac:dyDescent="0.3">
      <c r="A4" s="144" t="s">
        <v>59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143"/>
      <c r="I5" s="143"/>
      <c r="J5" s="143"/>
      <c r="K5" s="143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1" t="s">
        <v>128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thickBot="1" x14ac:dyDescent="0.3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8" thickBot="1" x14ac:dyDescent="0.35">
      <c r="A10" s="173" t="s">
        <v>17</v>
      </c>
      <c r="B10" s="174"/>
      <c r="C10" s="174"/>
      <c r="D10" s="174"/>
      <c r="E10" s="174"/>
      <c r="F10" s="174"/>
      <c r="G10" s="174"/>
      <c r="H10" s="175"/>
      <c r="I10" s="173" t="s">
        <v>18</v>
      </c>
      <c r="J10" s="174"/>
      <c r="K10" s="175"/>
    </row>
    <row r="11" spans="1:43" s="15" customFormat="1" ht="31.5" customHeight="1" thickBot="1" x14ac:dyDescent="0.3">
      <c r="A11" s="11" t="s">
        <v>2</v>
      </c>
      <c r="B11" s="12" t="s">
        <v>3</v>
      </c>
      <c r="C11" s="12" t="s">
        <v>50</v>
      </c>
      <c r="D11" s="12" t="s">
        <v>22</v>
      </c>
      <c r="E11" s="12" t="s">
        <v>4</v>
      </c>
      <c r="F11" s="13" t="s">
        <v>12</v>
      </c>
      <c r="G11" s="13" t="s">
        <v>45</v>
      </c>
      <c r="H11" s="14" t="s">
        <v>5</v>
      </c>
      <c r="I11" s="146" t="s">
        <v>44</v>
      </c>
      <c r="J11" s="147"/>
      <c r="K11" s="14" t="s">
        <v>5</v>
      </c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</row>
    <row r="12" spans="1:43" s="74" customFormat="1" ht="24.75" customHeight="1" x14ac:dyDescent="0.3">
      <c r="A12" s="148" t="s">
        <v>40</v>
      </c>
      <c r="B12" s="149"/>
      <c r="C12" s="149"/>
      <c r="D12" s="149"/>
      <c r="E12" s="149"/>
      <c r="F12" s="150"/>
      <c r="G12" s="79" t="s">
        <v>61</v>
      </c>
      <c r="H12" s="86">
        <f>K15+K16</f>
        <v>0</v>
      </c>
      <c r="I12" s="151" t="s">
        <v>31</v>
      </c>
      <c r="J12" s="152"/>
      <c r="K12" s="153"/>
    </row>
    <row r="13" spans="1:43" s="74" customFormat="1" ht="24.75" customHeight="1" x14ac:dyDescent="0.25">
      <c r="A13" s="51"/>
      <c r="B13" s="43"/>
      <c r="C13" s="43"/>
      <c r="D13" s="43"/>
      <c r="E13" s="17">
        <v>9400</v>
      </c>
      <c r="F13" s="16"/>
      <c r="G13" s="18" t="s">
        <v>39</v>
      </c>
      <c r="H13" s="68">
        <f>K17-H16-H15-H14-H12</f>
        <v>0</v>
      </c>
      <c r="I13" s="19" t="s">
        <v>36</v>
      </c>
      <c r="J13" s="61"/>
      <c r="K13" s="1">
        <v>0</v>
      </c>
    </row>
    <row r="14" spans="1:43" ht="23.1" customHeight="1" x14ac:dyDescent="0.25">
      <c r="A14" s="21">
        <v>128</v>
      </c>
      <c r="B14" s="22">
        <v>1</v>
      </c>
      <c r="C14" s="22">
        <v>304004</v>
      </c>
      <c r="D14" s="22"/>
      <c r="E14" s="22">
        <v>9224</v>
      </c>
      <c r="F14" s="23" t="s">
        <v>23</v>
      </c>
      <c r="G14" s="24" t="s">
        <v>20</v>
      </c>
      <c r="H14" s="106">
        <f>ROUND((K17/1.055),5)*0.05</f>
        <v>0</v>
      </c>
      <c r="I14" s="19" t="s">
        <v>35</v>
      </c>
      <c r="J14" s="61"/>
      <c r="K14" s="1">
        <v>0</v>
      </c>
    </row>
    <row r="15" spans="1:43" ht="23.1" customHeight="1" x14ac:dyDescent="0.25">
      <c r="A15" s="25">
        <v>128</v>
      </c>
      <c r="B15" s="26">
        <v>1</v>
      </c>
      <c r="C15" s="26">
        <v>304004</v>
      </c>
      <c r="D15" s="26"/>
      <c r="E15" s="26">
        <v>9220</v>
      </c>
      <c r="F15" s="27" t="s">
        <v>24</v>
      </c>
      <c r="G15" s="15" t="s">
        <v>6</v>
      </c>
      <c r="H15" s="85">
        <f>ROUND(((K13+K15)/1.055),5)*0.005</f>
        <v>0</v>
      </c>
      <c r="I15" s="19" t="s">
        <v>37</v>
      </c>
      <c r="J15" s="61"/>
      <c r="K15" s="1">
        <v>0</v>
      </c>
      <c r="M15" s="53"/>
    </row>
    <row r="16" spans="1:43" ht="23.1" customHeight="1" thickBot="1" x14ac:dyDescent="0.3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25</v>
      </c>
      <c r="G16" s="15" t="s">
        <v>7</v>
      </c>
      <c r="H16" s="28">
        <f>ROUND(((K14+K16)/1.055),2)*0.005</f>
        <v>0</v>
      </c>
      <c r="I16" s="19" t="s">
        <v>38</v>
      </c>
      <c r="J16" s="61"/>
      <c r="K16" s="2">
        <v>0</v>
      </c>
      <c r="L16" s="29"/>
    </row>
    <row r="17" spans="1:12" ht="23.1" customHeight="1" thickBot="1" x14ac:dyDescent="0.3">
      <c r="A17" s="25"/>
      <c r="B17" s="26"/>
      <c r="C17" s="26"/>
      <c r="D17" s="26"/>
      <c r="E17" s="26"/>
      <c r="F17" s="27"/>
      <c r="G17" s="30" t="s">
        <v>33</v>
      </c>
      <c r="H17" s="94">
        <f>ROUND(SUM(H12:H16),2)</f>
        <v>0</v>
      </c>
      <c r="I17" s="154" t="s">
        <v>33</v>
      </c>
      <c r="J17" s="155"/>
      <c r="K17" s="94">
        <f>SUM(K13:K16)</f>
        <v>0</v>
      </c>
      <c r="L17" s="29"/>
    </row>
    <row r="18" spans="1:12" ht="23.1" customHeight="1" x14ac:dyDescent="0.3">
      <c r="A18" s="32" t="s">
        <v>42</v>
      </c>
      <c r="B18" s="26"/>
      <c r="C18" s="26"/>
      <c r="D18" s="26"/>
      <c r="E18" s="26"/>
      <c r="F18" s="27"/>
      <c r="G18" s="74"/>
      <c r="H18" s="95" t="str">
        <f>IF(H17=K17, "Equals Taxable Sales","Not Equal")</f>
        <v>Equals Taxable Sales</v>
      </c>
      <c r="I18" s="156"/>
      <c r="J18" s="156"/>
      <c r="K18" s="157"/>
      <c r="L18" s="29"/>
    </row>
    <row r="19" spans="1:12" ht="23.1" customHeight="1" x14ac:dyDescent="0.25">
      <c r="A19" s="44">
        <v>128</v>
      </c>
      <c r="B19" s="45">
        <v>8</v>
      </c>
      <c r="C19" s="45">
        <v>408510</v>
      </c>
      <c r="D19" s="142"/>
      <c r="E19" s="26">
        <v>9200</v>
      </c>
      <c r="F19" s="45"/>
      <c r="G19" s="123" t="s">
        <v>136</v>
      </c>
      <c r="H19" s="20">
        <v>1575</v>
      </c>
      <c r="I19" s="19" t="s">
        <v>8</v>
      </c>
      <c r="J19" s="61"/>
      <c r="K19" s="20">
        <v>1575</v>
      </c>
    </row>
    <row r="20" spans="1:12" ht="23.1" customHeight="1" x14ac:dyDescent="0.25">
      <c r="A20" s="44"/>
      <c r="B20" s="45"/>
      <c r="C20" s="45"/>
      <c r="D20" s="45"/>
      <c r="E20" s="26"/>
      <c r="F20" s="45"/>
      <c r="G20" s="123"/>
      <c r="H20" s="20"/>
      <c r="I20" s="19" t="s">
        <v>41</v>
      </c>
      <c r="J20" s="61"/>
      <c r="K20" s="3"/>
    </row>
    <row r="21" spans="1:12" ht="23.1" customHeight="1" thickBot="1" x14ac:dyDescent="0.3">
      <c r="A21" s="44"/>
      <c r="B21" s="45"/>
      <c r="C21" s="45"/>
      <c r="D21" s="45"/>
      <c r="E21" s="26"/>
      <c r="F21" s="45"/>
      <c r="G21" s="123"/>
      <c r="H21" s="20"/>
      <c r="I21" s="19" t="s">
        <v>34</v>
      </c>
      <c r="J21" s="63"/>
      <c r="K21" s="2">
        <v>0</v>
      </c>
    </row>
    <row r="22" spans="1:12" ht="23.1" customHeight="1" thickBot="1" x14ac:dyDescent="0.3">
      <c r="A22" s="44"/>
      <c r="B22" s="45"/>
      <c r="C22" s="45"/>
      <c r="D22" s="45"/>
      <c r="E22" s="26"/>
      <c r="F22" s="45"/>
      <c r="G22" s="123"/>
      <c r="H22" s="20"/>
      <c r="I22" s="158" t="s">
        <v>43</v>
      </c>
      <c r="J22" s="159"/>
      <c r="K22" s="31">
        <f>SUM(K19:K21)</f>
        <v>1575</v>
      </c>
    </row>
    <row r="23" spans="1:12" ht="23.1" customHeight="1" thickBot="1" x14ac:dyDescent="0.3">
      <c r="A23" s="44"/>
      <c r="B23" s="45"/>
      <c r="C23" s="45"/>
      <c r="D23" s="45"/>
      <c r="E23" s="26"/>
      <c r="F23" s="45"/>
      <c r="G23" s="123"/>
      <c r="H23" s="20"/>
      <c r="I23" s="158" t="s">
        <v>64</v>
      </c>
      <c r="J23" s="159"/>
      <c r="K23" s="31">
        <f>K17+K22</f>
        <v>1575</v>
      </c>
    </row>
    <row r="24" spans="1:12" ht="23.1" customHeight="1" x14ac:dyDescent="0.25">
      <c r="A24" s="46"/>
      <c r="B24" s="45"/>
      <c r="C24" s="45"/>
      <c r="D24" s="45"/>
      <c r="E24" s="45"/>
      <c r="F24" s="45"/>
      <c r="G24" s="76"/>
      <c r="H24" s="20"/>
      <c r="I24" s="160" t="s">
        <v>55</v>
      </c>
      <c r="J24" s="161"/>
      <c r="K24" s="162"/>
    </row>
    <row r="25" spans="1:12" ht="23.1" customHeight="1" x14ac:dyDescent="0.25">
      <c r="A25" s="47"/>
      <c r="B25" s="45"/>
      <c r="C25" s="45"/>
      <c r="D25" s="45"/>
      <c r="E25" s="52"/>
      <c r="F25" s="45"/>
      <c r="G25" s="74"/>
      <c r="H25" s="20"/>
      <c r="I25" s="80" t="s">
        <v>104</v>
      </c>
      <c r="J25" s="81"/>
      <c r="K25" s="1">
        <v>1575</v>
      </c>
    </row>
    <row r="26" spans="1:12" ht="23.1" customHeight="1" x14ac:dyDescent="0.25">
      <c r="A26" s="47"/>
      <c r="B26" s="45"/>
      <c r="C26" s="45"/>
      <c r="D26" s="45"/>
      <c r="E26" s="45"/>
      <c r="F26" s="45"/>
      <c r="G26" s="76"/>
      <c r="H26" s="20"/>
      <c r="I26" s="80" t="s">
        <v>10</v>
      </c>
      <c r="J26" s="81"/>
      <c r="K26" s="1"/>
    </row>
    <row r="27" spans="1:12" ht="23.1" customHeight="1" x14ac:dyDescent="0.25">
      <c r="A27" s="44"/>
      <c r="B27" s="45"/>
      <c r="C27" s="45"/>
      <c r="D27" s="45"/>
      <c r="E27" s="45"/>
      <c r="F27" s="45"/>
      <c r="G27" s="15"/>
      <c r="H27" s="20"/>
      <c r="I27" s="80" t="s">
        <v>11</v>
      </c>
      <c r="J27" s="81"/>
      <c r="K27" s="1">
        <v>0</v>
      </c>
    </row>
    <row r="28" spans="1:12" ht="23.1" customHeight="1" x14ac:dyDescent="0.25">
      <c r="A28" s="44"/>
      <c r="B28" s="45"/>
      <c r="C28" s="45"/>
      <c r="D28" s="45"/>
      <c r="E28" s="45"/>
      <c r="F28" s="45"/>
      <c r="G28" s="15"/>
      <c r="H28" s="20"/>
      <c r="I28" s="77" t="s">
        <v>53</v>
      </c>
      <c r="J28" s="62" t="s">
        <v>52</v>
      </c>
      <c r="K28" s="1">
        <v>0</v>
      </c>
    </row>
    <row r="29" spans="1:12" ht="23.1" customHeight="1" thickBot="1" x14ac:dyDescent="0.3">
      <c r="A29" s="44"/>
      <c r="B29" s="45"/>
      <c r="C29" s="45"/>
      <c r="D29" s="45"/>
      <c r="E29" s="45"/>
      <c r="F29" s="64"/>
      <c r="G29" s="92" t="s">
        <v>43</v>
      </c>
      <c r="H29" s="20">
        <f>ROUND(SUM(H19:H28),2)</f>
        <v>1575</v>
      </c>
      <c r="I29" s="66" t="s">
        <v>54</v>
      </c>
      <c r="J29" s="67" t="s">
        <v>52</v>
      </c>
      <c r="K29" s="4">
        <v>0</v>
      </c>
    </row>
    <row r="30" spans="1:12" ht="23.1" customHeight="1" thickBot="1" x14ac:dyDescent="0.3">
      <c r="A30" s="44"/>
      <c r="B30" s="45"/>
      <c r="C30" s="45"/>
      <c r="D30" s="45"/>
      <c r="E30" s="45"/>
      <c r="F30" s="64"/>
      <c r="G30" s="92" t="s">
        <v>65</v>
      </c>
      <c r="H30" s="20">
        <f>ROUND((SUM(H13:H16))+H29,2)</f>
        <v>1575</v>
      </c>
      <c r="I30" s="87" t="s">
        <v>65</v>
      </c>
      <c r="K30" s="65">
        <f>SUM(K25:K29)</f>
        <v>1575</v>
      </c>
    </row>
    <row r="31" spans="1:12" ht="23.1" customHeight="1" thickBot="1" x14ac:dyDescent="0.3">
      <c r="A31" s="48"/>
      <c r="B31" s="49"/>
      <c r="C31" s="49"/>
      <c r="D31" s="49"/>
      <c r="E31" s="49"/>
      <c r="F31" s="69"/>
      <c r="G31" s="93" t="s">
        <v>63</v>
      </c>
      <c r="H31" s="34">
        <f>K15+K16+K21</f>
        <v>0</v>
      </c>
      <c r="I31" s="82" t="s">
        <v>63</v>
      </c>
      <c r="J31" s="84"/>
      <c r="K31" s="28">
        <f>K15+K16+K21</f>
        <v>0</v>
      </c>
    </row>
    <row r="32" spans="1:12" ht="24" customHeight="1" thickBot="1" x14ac:dyDescent="0.35">
      <c r="B32" s="35"/>
      <c r="C32" s="35"/>
      <c r="D32" s="35"/>
      <c r="E32" s="35"/>
      <c r="F32" s="35"/>
      <c r="G32" s="36" t="s">
        <v>13</v>
      </c>
      <c r="H32" s="65">
        <f>ROUND((H30+H31),2)</f>
        <v>1575</v>
      </c>
      <c r="I32" s="163" t="s">
        <v>14</v>
      </c>
      <c r="J32" s="164"/>
      <c r="K32" s="88">
        <f>SUM(K30:K31)</f>
        <v>1575</v>
      </c>
    </row>
    <row r="33" spans="1:12" ht="15" customHeight="1" x14ac:dyDescent="0.3">
      <c r="A33" s="37"/>
      <c r="B33" s="35"/>
      <c r="C33" s="35"/>
      <c r="D33" s="35"/>
      <c r="E33" s="35"/>
      <c r="F33" s="35"/>
      <c r="G33" s="36"/>
      <c r="H33" s="38" t="str">
        <f>IF(H32&lt;&gt;K32,"error","Equals Tender")</f>
        <v>Equals Tender</v>
      </c>
      <c r="I33" s="39"/>
      <c r="J33" s="39"/>
      <c r="K33" s="38" t="str">
        <f>IF(K32=K17+K22,"Equals Sales","NO")</f>
        <v>Equals Sales</v>
      </c>
    </row>
    <row r="34" spans="1:12" x14ac:dyDescent="0.25">
      <c r="A34" s="7" t="s">
        <v>15</v>
      </c>
      <c r="C34" s="7"/>
      <c r="D34" s="165" t="s">
        <v>129</v>
      </c>
      <c r="E34" s="166"/>
      <c r="F34" s="166"/>
      <c r="G34" s="50"/>
      <c r="H34" s="167" t="s">
        <v>130</v>
      </c>
      <c r="I34" s="168"/>
      <c r="J34" s="168"/>
    </row>
    <row r="35" spans="1:12" ht="11.25" customHeight="1" x14ac:dyDescent="0.25">
      <c r="D35" s="145" t="s">
        <v>32</v>
      </c>
      <c r="E35" s="145"/>
      <c r="F35" s="145"/>
      <c r="H35" s="41" t="s">
        <v>26</v>
      </c>
    </row>
    <row r="36" spans="1:12" ht="7.5" customHeight="1" x14ac:dyDescent="0.25"/>
    <row r="37" spans="1:12" ht="9" customHeight="1" x14ac:dyDescent="0.25">
      <c r="A37" s="42" t="s">
        <v>19</v>
      </c>
      <c r="B37" s="42" t="s">
        <v>19</v>
      </c>
      <c r="C37" s="42" t="s">
        <v>19</v>
      </c>
      <c r="D37" s="42" t="s">
        <v>19</v>
      </c>
      <c r="E37" s="42" t="s">
        <v>19</v>
      </c>
      <c r="F37" s="42" t="s">
        <v>19</v>
      </c>
      <c r="G37" s="42" t="s">
        <v>28</v>
      </c>
      <c r="H37" s="42" t="s">
        <v>29</v>
      </c>
      <c r="I37" s="42" t="s">
        <v>27</v>
      </c>
      <c r="J37" s="42"/>
      <c r="K37" s="42" t="s">
        <v>30</v>
      </c>
    </row>
    <row r="38" spans="1:12" x14ac:dyDescent="0.25">
      <c r="A38" s="7" t="s">
        <v>16</v>
      </c>
      <c r="E38" s="78" t="s">
        <v>46</v>
      </c>
      <c r="I38" s="83" t="s">
        <v>62</v>
      </c>
    </row>
    <row r="39" spans="1:12" ht="11.25" customHeight="1" x14ac:dyDescent="0.25">
      <c r="E39" s="40"/>
      <c r="H39" s="41"/>
    </row>
    <row r="40" spans="1:12" x14ac:dyDescent="0.25">
      <c r="A40" s="78"/>
      <c r="B40" s="75"/>
      <c r="C40" s="10"/>
      <c r="H40" s="75"/>
      <c r="I40" s="8"/>
      <c r="J40" s="8"/>
      <c r="K40" s="8"/>
      <c r="L40" s="75"/>
    </row>
  </sheetData>
  <mergeCells count="18">
    <mergeCell ref="D35:F35"/>
    <mergeCell ref="I11:J11"/>
    <mergeCell ref="A12:F12"/>
    <mergeCell ref="I12:K12"/>
    <mergeCell ref="I17:J17"/>
    <mergeCell ref="I18:K18"/>
    <mergeCell ref="I22:J22"/>
    <mergeCell ref="I23:J23"/>
    <mergeCell ref="I24:K24"/>
    <mergeCell ref="I32:J32"/>
    <mergeCell ref="D34:F34"/>
    <mergeCell ref="H34:J34"/>
    <mergeCell ref="A1:K1"/>
    <mergeCell ref="A2:K2"/>
    <mergeCell ref="A5:G5"/>
    <mergeCell ref="I7:K7"/>
    <mergeCell ref="A10:H10"/>
    <mergeCell ref="I10:K10"/>
  </mergeCells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3"/>
  <sheetViews>
    <sheetView workbookViewId="0">
      <selection activeCell="G25" sqref="G25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105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43" ht="13.5" customHeight="1" x14ac:dyDescent="0.3">
      <c r="A4" s="136" t="s">
        <v>59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43" ht="13.5" customHeight="1" x14ac:dyDescent="0.3">
      <c r="A5" s="170"/>
      <c r="B5" s="170"/>
      <c r="C5" s="170"/>
      <c r="D5" s="170"/>
      <c r="E5" s="170"/>
      <c r="F5" s="170"/>
      <c r="G5" s="170"/>
      <c r="H5" s="135"/>
      <c r="I5" s="135"/>
      <c r="J5" s="135"/>
      <c r="K5" s="135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1"/>
      <c r="J7" s="172"/>
      <c r="K7" s="172"/>
    </row>
    <row r="8" spans="1:43" ht="13.5" customHeight="1" x14ac:dyDescent="0.25">
      <c r="A8" s="58"/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37" t="s">
        <v>106</v>
      </c>
      <c r="J14" s="61"/>
      <c r="K14" s="1"/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/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138">
        <v>10</v>
      </c>
      <c r="G16" s="15" t="s">
        <v>108</v>
      </c>
      <c r="H16" s="85">
        <f>ROUND(((K14+K16)/1.055),5)*0.005</f>
        <v>0</v>
      </c>
      <c r="I16" s="137" t="s">
        <v>107</v>
      </c>
      <c r="J16" s="61"/>
      <c r="K16" s="1"/>
      <c r="M16" s="53"/>
    </row>
    <row r="17" spans="1:12" ht="23.1" customHeight="1" thickBot="1" x14ac:dyDescent="0.3">
      <c r="A17" s="25"/>
      <c r="B17" s="26"/>
      <c r="C17" s="26"/>
      <c r="D17" s="26"/>
      <c r="E17" s="26"/>
      <c r="F17" s="27"/>
      <c r="G17" s="15"/>
      <c r="H17" s="28"/>
      <c r="I17" s="19"/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/>
      <c r="B20" s="45"/>
      <c r="C20" s="45"/>
      <c r="D20" s="45"/>
      <c r="E20" s="26"/>
      <c r="F20" s="45"/>
      <c r="G20" s="123"/>
      <c r="H20" s="20"/>
      <c r="I20" s="19" t="s">
        <v>8</v>
      </c>
      <c r="J20" s="61"/>
      <c r="K20" s="20"/>
    </row>
    <row r="21" spans="1:12" ht="23.1" customHeight="1" x14ac:dyDescent="0.25">
      <c r="A21" s="46" t="s">
        <v>83</v>
      </c>
      <c r="B21" s="45" t="s">
        <v>83</v>
      </c>
      <c r="C21" s="45" t="s">
        <v>83</v>
      </c>
      <c r="D21" s="45" t="s">
        <v>83</v>
      </c>
      <c r="E21" s="52" t="s">
        <v>83</v>
      </c>
      <c r="F21" s="45"/>
      <c r="G21" s="125" t="s">
        <v>83</v>
      </c>
      <c r="H21" s="20" t="s">
        <v>83</v>
      </c>
      <c r="I21" s="19" t="s">
        <v>41</v>
      </c>
      <c r="J21" s="61"/>
      <c r="K21" s="3"/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123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123"/>
      <c r="H23" s="20"/>
      <c r="I23" s="158" t="s">
        <v>43</v>
      </c>
      <c r="J23" s="159"/>
      <c r="K23" s="31">
        <f>SUM(K20:K22)</f>
        <v>0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0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104</v>
      </c>
      <c r="J27" s="81"/>
      <c r="K27" s="1"/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0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0</v>
      </c>
      <c r="I32" s="87" t="s">
        <v>65</v>
      </c>
      <c r="K32" s="65">
        <f>SUM(K27:K31)</f>
        <v>0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0</v>
      </c>
      <c r="I34" s="163" t="s">
        <v>14</v>
      </c>
      <c r="J34" s="164"/>
      <c r="K34" s="88">
        <f>SUM(K32:K33)</f>
        <v>0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5"/>
      <c r="E37" s="166"/>
      <c r="F37" s="166"/>
      <c r="G37" s="50"/>
      <c r="H37" s="16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43"/>
  <sheetViews>
    <sheetView showGridLines="0" topLeftCell="A10" zoomScaleNormal="100" workbookViewId="0">
      <selection activeCell="K29" sqref="K29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>
        <v>128</v>
      </c>
      <c r="B20" s="45">
        <v>1</v>
      </c>
      <c r="C20" s="45">
        <v>304000</v>
      </c>
      <c r="D20" s="45"/>
      <c r="E20" s="26">
        <v>9315</v>
      </c>
      <c r="F20" s="45"/>
      <c r="G20" s="123" t="s">
        <v>110</v>
      </c>
      <c r="H20" s="20">
        <v>-3</v>
      </c>
      <c r="I20" s="19" t="s">
        <v>8</v>
      </c>
      <c r="J20" s="61"/>
      <c r="K20" s="20">
        <f>H31</f>
        <v>-3</v>
      </c>
    </row>
    <row r="21" spans="1:12" ht="23.1" customHeight="1" x14ac:dyDescent="0.25">
      <c r="A21" s="46"/>
      <c r="B21" s="45"/>
      <c r="C21" s="45"/>
      <c r="D21" s="45"/>
      <c r="E21" s="52"/>
      <c r="F21" s="45"/>
      <c r="G21" s="125"/>
      <c r="H21" s="20"/>
      <c r="I21" s="19" t="s">
        <v>41</v>
      </c>
      <c r="J21" s="61"/>
      <c r="K21" s="3">
        <v>0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123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76"/>
      <c r="H23" s="20"/>
      <c r="I23" s="158" t="s">
        <v>43</v>
      </c>
      <c r="J23" s="159"/>
      <c r="K23" s="31">
        <f>SUM(K20:K22)</f>
        <v>-3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-3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</v>
      </c>
      <c r="J27" s="81"/>
      <c r="K27" s="1">
        <v>0</v>
      </c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-3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-3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-3</v>
      </c>
      <c r="I32" s="87" t="s">
        <v>65</v>
      </c>
      <c r="K32" s="65">
        <f>SUM(K27:K31)</f>
        <v>-3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-3</v>
      </c>
      <c r="I34" s="163" t="s">
        <v>14</v>
      </c>
      <c r="J34" s="164"/>
      <c r="K34" s="88">
        <f>SUM(K32:K33)</f>
        <v>-3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6" t="s">
        <v>67</v>
      </c>
      <c r="E37" s="166"/>
      <c r="F37" s="166"/>
      <c r="G37" s="50"/>
      <c r="H37" s="176"/>
      <c r="I37" s="176"/>
      <c r="J37" s="176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I24:J24"/>
    <mergeCell ref="I26:K26"/>
    <mergeCell ref="I34:J34"/>
    <mergeCell ref="D37:F37"/>
    <mergeCell ref="D38:F38"/>
    <mergeCell ref="H37:J37"/>
    <mergeCell ref="I23:J23"/>
    <mergeCell ref="A1:K1"/>
    <mergeCell ref="A2:K2"/>
    <mergeCell ref="A5:G5"/>
    <mergeCell ref="I7:K7"/>
    <mergeCell ref="A11:H11"/>
    <mergeCell ref="I11:K11"/>
    <mergeCell ref="I12:J12"/>
    <mergeCell ref="A13:F13"/>
    <mergeCell ref="I13:K13"/>
    <mergeCell ref="I18:J18"/>
    <mergeCell ref="I19:K19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43"/>
  <sheetViews>
    <sheetView topLeftCell="A7" workbookViewId="0">
      <selection activeCell="D37" sqref="D37:F37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43" ht="13.5" customHeight="1" x14ac:dyDescent="0.3">
      <c r="A4" s="130" t="s">
        <v>59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129"/>
      <c r="I5" s="129"/>
      <c r="J5" s="129"/>
      <c r="K5" s="129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4"/>
      <c r="B20" s="45"/>
      <c r="C20" s="45"/>
      <c r="D20" s="45"/>
      <c r="E20" s="26"/>
      <c r="F20" s="45"/>
      <c r="G20" s="76"/>
      <c r="H20" s="20">
        <v>0</v>
      </c>
      <c r="I20" s="19" t="s">
        <v>8</v>
      </c>
      <c r="J20" s="61"/>
      <c r="K20" s="20">
        <f>H31</f>
        <v>0</v>
      </c>
    </row>
    <row r="21" spans="1:12" ht="23.1" customHeight="1" x14ac:dyDescent="0.25">
      <c r="A21" s="46">
        <v>128</v>
      </c>
      <c r="B21" s="45">
        <v>1</v>
      </c>
      <c r="C21" s="45">
        <v>304004</v>
      </c>
      <c r="D21" s="45"/>
      <c r="E21" s="52">
        <v>2620</v>
      </c>
      <c r="F21" s="45"/>
      <c r="G21" s="125" t="s">
        <v>94</v>
      </c>
      <c r="H21" s="20"/>
      <c r="I21" s="19" t="s">
        <v>41</v>
      </c>
      <c r="J21" s="61"/>
      <c r="K21" s="3">
        <v>0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123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123"/>
      <c r="H23" s="20"/>
      <c r="I23" s="158" t="s">
        <v>43</v>
      </c>
      <c r="J23" s="159"/>
      <c r="K23" s="31">
        <f>SUM(K20:K22)</f>
        <v>0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0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87</v>
      </c>
      <c r="J27" s="81"/>
      <c r="K27" s="1"/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0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0</v>
      </c>
      <c r="I32" s="87" t="s">
        <v>65</v>
      </c>
      <c r="K32" s="65">
        <f>SUM(K27:K31)</f>
        <v>0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0</v>
      </c>
      <c r="I34" s="163" t="s">
        <v>14</v>
      </c>
      <c r="J34" s="164"/>
      <c r="K34" s="88">
        <f>SUM(K32:K33)</f>
        <v>0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5" t="s">
        <v>111</v>
      </c>
      <c r="E37" s="166"/>
      <c r="F37" s="166"/>
      <c r="G37" s="50"/>
      <c r="H37" s="17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43"/>
  <sheetViews>
    <sheetView showGridLines="0" topLeftCell="B1" zoomScaleNormal="100" workbookViewId="0">
      <selection activeCell="H20" sqref="H20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2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2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>
        <f>SUM(K14:K17)</f>
        <v>0</v>
      </c>
      <c r="L18" s="29"/>
    </row>
    <row r="19" spans="1:12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2" ht="23.1" customHeight="1" x14ac:dyDescent="0.25">
      <c r="A20" s="46">
        <v>128</v>
      </c>
      <c r="B20" s="45">
        <v>1</v>
      </c>
      <c r="C20" s="45">
        <v>304000</v>
      </c>
      <c r="D20" s="45"/>
      <c r="E20" s="45">
        <v>9800</v>
      </c>
      <c r="F20" s="45"/>
      <c r="G20" s="123" t="s">
        <v>118</v>
      </c>
      <c r="H20" s="20"/>
      <c r="I20" s="19" t="s">
        <v>8</v>
      </c>
      <c r="J20" s="61"/>
      <c r="K20" s="20">
        <f>H31</f>
        <v>0</v>
      </c>
    </row>
    <row r="21" spans="1:12" ht="23.1" customHeight="1" x14ac:dyDescent="0.25">
      <c r="A21" s="46"/>
      <c r="B21" s="45"/>
      <c r="C21" s="45"/>
      <c r="D21" s="45"/>
      <c r="E21" s="52"/>
      <c r="F21" s="45"/>
      <c r="G21" s="74"/>
      <c r="H21" s="20"/>
      <c r="I21" s="19" t="s">
        <v>41</v>
      </c>
      <c r="J21" s="61"/>
      <c r="K21" s="3">
        <v>0</v>
      </c>
    </row>
    <row r="22" spans="1:12" ht="23.1" customHeight="1" thickBot="1" x14ac:dyDescent="0.3">
      <c r="A22" s="46"/>
      <c r="B22" s="45"/>
      <c r="C22" s="45"/>
      <c r="D22" s="45"/>
      <c r="E22" s="45"/>
      <c r="F22" s="45"/>
      <c r="G22" s="76"/>
      <c r="H22" s="20"/>
      <c r="I22" s="19" t="s">
        <v>34</v>
      </c>
      <c r="J22" s="63"/>
      <c r="K22" s="2">
        <v>0</v>
      </c>
    </row>
    <row r="23" spans="1:12" ht="23.1" customHeight="1" thickBot="1" x14ac:dyDescent="0.3">
      <c r="A23" s="46"/>
      <c r="B23" s="45"/>
      <c r="C23" s="45"/>
      <c r="D23" s="45"/>
      <c r="E23" s="45"/>
      <c r="F23" s="45"/>
      <c r="G23" s="76"/>
      <c r="H23" s="20"/>
      <c r="I23" s="158" t="s">
        <v>43</v>
      </c>
      <c r="J23" s="159"/>
      <c r="K23" s="31">
        <f>SUM(K20:K22)</f>
        <v>0</v>
      </c>
    </row>
    <row r="24" spans="1:12" ht="23.1" customHeight="1" thickBot="1" x14ac:dyDescent="0.3">
      <c r="A24" s="46"/>
      <c r="B24" s="45"/>
      <c r="C24" s="45"/>
      <c r="D24" s="45"/>
      <c r="E24" s="45"/>
      <c r="F24" s="45"/>
      <c r="G24" s="76"/>
      <c r="H24" s="20"/>
      <c r="I24" s="158" t="s">
        <v>64</v>
      </c>
      <c r="J24" s="159"/>
      <c r="K24" s="31">
        <f>K18+K23</f>
        <v>0</v>
      </c>
    </row>
    <row r="25" spans="1:12" ht="23.1" customHeight="1" thickBot="1" x14ac:dyDescent="0.3">
      <c r="A25" s="46"/>
      <c r="B25" s="45"/>
      <c r="C25" s="45"/>
      <c r="D25" s="45"/>
      <c r="E25" s="45"/>
      <c r="F25" s="45"/>
      <c r="G25" s="76"/>
      <c r="H25" s="20"/>
      <c r="I25" s="89"/>
      <c r="J25" s="90"/>
      <c r="K25" s="91"/>
    </row>
    <row r="26" spans="1:12" ht="23.1" customHeight="1" x14ac:dyDescent="0.25">
      <c r="A26" s="46"/>
      <c r="B26" s="45"/>
      <c r="C26" s="45"/>
      <c r="D26" s="45"/>
      <c r="E26" s="45"/>
      <c r="F26" s="45"/>
      <c r="G26" s="76"/>
      <c r="H26" s="20"/>
      <c r="I26" s="160" t="s">
        <v>55</v>
      </c>
      <c r="J26" s="161"/>
      <c r="K26" s="162"/>
    </row>
    <row r="27" spans="1:12" ht="23.1" customHeight="1" x14ac:dyDescent="0.25">
      <c r="A27" s="47"/>
      <c r="B27" s="45"/>
      <c r="C27" s="45"/>
      <c r="D27" s="45"/>
      <c r="E27" s="52"/>
      <c r="F27" s="45"/>
      <c r="G27" s="74"/>
      <c r="H27" s="20"/>
      <c r="I27" s="80" t="s">
        <v>9</v>
      </c>
      <c r="J27" s="81"/>
      <c r="K27" s="1"/>
    </row>
    <row r="28" spans="1:12" ht="23.1" customHeight="1" x14ac:dyDescent="0.25">
      <c r="A28" s="47"/>
      <c r="B28" s="45"/>
      <c r="C28" s="45"/>
      <c r="D28" s="45"/>
      <c r="E28" s="45"/>
      <c r="F28" s="45"/>
      <c r="G28" s="76"/>
      <c r="H28" s="20"/>
      <c r="I28" s="80" t="s">
        <v>10</v>
      </c>
      <c r="J28" s="81"/>
      <c r="K28" s="1">
        <v>0</v>
      </c>
    </row>
    <row r="29" spans="1:12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2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2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0</v>
      </c>
      <c r="I31" s="66" t="s">
        <v>54</v>
      </c>
      <c r="J31" s="67" t="s">
        <v>52</v>
      </c>
      <c r="K31" s="4">
        <v>0</v>
      </c>
    </row>
    <row r="32" spans="1:12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0</v>
      </c>
      <c r="I32" s="87" t="s">
        <v>65</v>
      </c>
      <c r="K32" s="65">
        <f>SUM(K27:K31)</f>
        <v>0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0</v>
      </c>
      <c r="I34" s="163" t="s">
        <v>14</v>
      </c>
      <c r="J34" s="164"/>
      <c r="K34" s="88">
        <f>SUM(K32:K33)</f>
        <v>0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7" spans="1:12" x14ac:dyDescent="0.25">
      <c r="A37" s="7" t="s">
        <v>15</v>
      </c>
      <c r="C37" s="7"/>
      <c r="D37" s="166" t="s">
        <v>67</v>
      </c>
      <c r="E37" s="166"/>
      <c r="F37" s="166"/>
      <c r="G37" s="50"/>
      <c r="H37" s="177"/>
      <c r="I37" s="168"/>
      <c r="J37" s="168"/>
    </row>
    <row r="38" spans="1:12" ht="11.25" customHeight="1" x14ac:dyDescent="0.25">
      <c r="D38" s="145" t="s">
        <v>32</v>
      </c>
      <c r="E38" s="145"/>
      <c r="F38" s="145"/>
      <c r="H38" s="41" t="s">
        <v>26</v>
      </c>
    </row>
    <row r="39" spans="1:12" ht="7.5" customHeight="1" x14ac:dyDescent="0.25"/>
    <row r="40" spans="1:12" ht="9" customHeight="1" x14ac:dyDescent="0.25">
      <c r="A40" s="42" t="s">
        <v>19</v>
      </c>
      <c r="B40" s="42" t="s">
        <v>19</v>
      </c>
      <c r="C40" s="42" t="s">
        <v>19</v>
      </c>
      <c r="D40" s="42" t="s">
        <v>19</v>
      </c>
      <c r="E40" s="42" t="s">
        <v>19</v>
      </c>
      <c r="F40" s="42" t="s">
        <v>19</v>
      </c>
      <c r="G40" s="42" t="s">
        <v>28</v>
      </c>
      <c r="H40" s="42" t="s">
        <v>29</v>
      </c>
      <c r="I40" s="42" t="s">
        <v>27</v>
      </c>
      <c r="J40" s="42"/>
      <c r="K40" s="42" t="s">
        <v>30</v>
      </c>
    </row>
    <row r="41" spans="1:12" x14ac:dyDescent="0.25">
      <c r="A41" s="7" t="s">
        <v>16</v>
      </c>
      <c r="E41" s="78" t="s">
        <v>46</v>
      </c>
      <c r="I41" s="83" t="s">
        <v>62</v>
      </c>
    </row>
    <row r="42" spans="1:12" ht="11.25" customHeight="1" x14ac:dyDescent="0.25">
      <c r="E42" s="40"/>
      <c r="H42" s="41"/>
    </row>
    <row r="43" spans="1:12" x14ac:dyDescent="0.25">
      <c r="A43" s="78"/>
      <c r="B43" s="75"/>
      <c r="C43" s="10"/>
      <c r="H43" s="75"/>
      <c r="I43" s="8"/>
      <c r="J43" s="8"/>
      <c r="K43" s="8"/>
      <c r="L43" s="75"/>
    </row>
  </sheetData>
  <mergeCells count="18">
    <mergeCell ref="D38:F38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7:F37"/>
    <mergeCell ref="H37:J37"/>
    <mergeCell ref="A1:K1"/>
    <mergeCell ref="A2:K2"/>
    <mergeCell ref="A5:G5"/>
    <mergeCell ref="I7:K7"/>
    <mergeCell ref="A11:H11"/>
    <mergeCell ref="I11:K11"/>
  </mergeCells>
  <printOptions horizontalCentered="1" verticalCentered="1"/>
  <pageMargins left="0.25" right="0.25" top="0.25" bottom="0.25" header="0.5" footer="0.5"/>
  <pageSetup scale="7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41"/>
  <sheetViews>
    <sheetView showGridLines="0" zoomScaleNormal="100" workbookViewId="0">
      <selection activeCell="K28" sqref="K28"/>
    </sheetView>
  </sheetViews>
  <sheetFormatPr defaultColWidth="9.109375" defaultRowHeight="13.2" x14ac:dyDescent="0.25"/>
  <cols>
    <col min="1" max="1" width="5.6640625" style="8" customWidth="1"/>
    <col min="2" max="2" width="5.44140625" style="8" customWidth="1"/>
    <col min="3" max="4" width="9.88671875" style="8" customWidth="1"/>
    <col min="5" max="6" width="7" style="8" customWidth="1"/>
    <col min="7" max="7" width="41.5546875" style="75" customWidth="1"/>
    <col min="8" max="8" width="18" style="10" customWidth="1"/>
    <col min="9" max="9" width="13.6640625" style="75" customWidth="1"/>
    <col min="10" max="10" width="18.44140625" style="75" customWidth="1"/>
    <col min="11" max="11" width="16.44140625" style="10" customWidth="1"/>
    <col min="12" max="43" width="9.109375" style="74"/>
    <col min="44" max="16384" width="9.109375" style="75"/>
  </cols>
  <sheetData>
    <row r="1" spans="1:43" ht="17.399999999999999" x14ac:dyDescent="0.3">
      <c r="A1" s="169">
        <v>4000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43" ht="17.399999999999999" x14ac:dyDescent="0.3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43" ht="17.399999999999999" x14ac:dyDescent="0.3">
      <c r="A3" s="78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43" ht="13.5" customHeight="1" x14ac:dyDescent="0.3">
      <c r="A4" s="97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43" ht="13.5" customHeight="1" x14ac:dyDescent="0.3">
      <c r="A5" s="170" t="s">
        <v>60</v>
      </c>
      <c r="B5" s="170"/>
      <c r="C5" s="170"/>
      <c r="D5" s="170"/>
      <c r="E5" s="170"/>
      <c r="F5" s="170"/>
      <c r="G5" s="170"/>
      <c r="H5" s="96"/>
      <c r="I5" s="96"/>
      <c r="J5" s="96"/>
      <c r="K5" s="96"/>
    </row>
    <row r="6" spans="1:43" ht="13.5" customHeight="1" x14ac:dyDescent="0.25">
      <c r="A6" s="56" t="s">
        <v>51</v>
      </c>
      <c r="H6" s="75"/>
    </row>
    <row r="7" spans="1:43" ht="13.5" customHeight="1" x14ac:dyDescent="0.25">
      <c r="A7" s="57" t="s">
        <v>49</v>
      </c>
      <c r="H7" s="60" t="s">
        <v>21</v>
      </c>
      <c r="I7" s="172" t="s">
        <v>66</v>
      </c>
      <c r="J7" s="172"/>
      <c r="K7" s="172"/>
    </row>
    <row r="8" spans="1:43" ht="13.5" customHeight="1" x14ac:dyDescent="0.25">
      <c r="A8" s="58" t="s">
        <v>48</v>
      </c>
      <c r="B8" s="75"/>
      <c r="C8" s="75"/>
      <c r="D8" s="75"/>
      <c r="E8" s="75"/>
      <c r="F8" s="75"/>
      <c r="G8" s="9"/>
      <c r="H8" s="75"/>
      <c r="I8" s="74"/>
      <c r="K8" s="74"/>
      <c r="L8" s="59"/>
      <c r="M8" s="59"/>
      <c r="N8" s="75"/>
    </row>
    <row r="9" spans="1:43" ht="13.5" customHeight="1" x14ac:dyDescent="0.25">
      <c r="A9" s="58" t="s">
        <v>58</v>
      </c>
      <c r="B9" s="75"/>
      <c r="C9" s="75"/>
      <c r="D9" s="75"/>
      <c r="E9" s="75"/>
      <c r="F9" s="75"/>
      <c r="H9" s="70" t="s">
        <v>56</v>
      </c>
      <c r="I9" s="98">
        <f ca="1">TODAY()</f>
        <v>44897</v>
      </c>
      <c r="J9" s="71" t="s">
        <v>57</v>
      </c>
      <c r="K9" s="98">
        <f ca="1">TODAY()</f>
        <v>44897</v>
      </c>
    </row>
    <row r="10" spans="1:43" ht="11.25" customHeight="1" thickBot="1" x14ac:dyDescent="0.3"/>
    <row r="11" spans="1:43" ht="18" thickBot="1" x14ac:dyDescent="0.35">
      <c r="A11" s="173" t="s">
        <v>17</v>
      </c>
      <c r="B11" s="174"/>
      <c r="C11" s="174"/>
      <c r="D11" s="174"/>
      <c r="E11" s="174"/>
      <c r="F11" s="174"/>
      <c r="G11" s="174"/>
      <c r="H11" s="175"/>
      <c r="I11" s="173" t="s">
        <v>18</v>
      </c>
      <c r="J11" s="174"/>
      <c r="K11" s="175"/>
    </row>
    <row r="12" spans="1:43" s="15" customFormat="1" ht="31.5" customHeight="1" thickBot="1" x14ac:dyDescent="0.3">
      <c r="A12" s="11" t="s">
        <v>2</v>
      </c>
      <c r="B12" s="12" t="s">
        <v>3</v>
      </c>
      <c r="C12" s="12" t="s">
        <v>50</v>
      </c>
      <c r="D12" s="12" t="s">
        <v>22</v>
      </c>
      <c r="E12" s="12" t="s">
        <v>4</v>
      </c>
      <c r="F12" s="13" t="s">
        <v>12</v>
      </c>
      <c r="G12" s="13" t="s">
        <v>45</v>
      </c>
      <c r="H12" s="14" t="s">
        <v>5</v>
      </c>
      <c r="I12" s="146" t="s">
        <v>44</v>
      </c>
      <c r="J12" s="147"/>
      <c r="K12" s="14" t="s">
        <v>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</row>
    <row r="13" spans="1:43" s="74" customFormat="1" ht="24.75" customHeight="1" x14ac:dyDescent="0.3">
      <c r="A13" s="148" t="s">
        <v>40</v>
      </c>
      <c r="B13" s="149"/>
      <c r="C13" s="149"/>
      <c r="D13" s="149"/>
      <c r="E13" s="149"/>
      <c r="F13" s="150"/>
      <c r="G13" s="79" t="s">
        <v>61</v>
      </c>
      <c r="H13" s="86">
        <f>K16+K17</f>
        <v>0</v>
      </c>
      <c r="I13" s="151" t="s">
        <v>31</v>
      </c>
      <c r="J13" s="152"/>
      <c r="K13" s="153"/>
    </row>
    <row r="14" spans="1:43" s="74" customFormat="1" ht="24.75" customHeight="1" x14ac:dyDescent="0.25">
      <c r="A14" s="51"/>
      <c r="B14" s="43"/>
      <c r="C14" s="43"/>
      <c r="D14" s="43"/>
      <c r="E14" s="17">
        <v>9400</v>
      </c>
      <c r="F14" s="16"/>
      <c r="G14" s="18" t="s">
        <v>39</v>
      </c>
      <c r="H14" s="68">
        <f>K18-H17-H16-H15-H13</f>
        <v>0</v>
      </c>
      <c r="I14" s="19" t="s">
        <v>36</v>
      </c>
      <c r="J14" s="61"/>
      <c r="K14" s="1">
        <v>0</v>
      </c>
    </row>
    <row r="15" spans="1:43" ht="23.1" customHeight="1" x14ac:dyDescent="0.25">
      <c r="A15" s="21">
        <v>128</v>
      </c>
      <c r="B15" s="22">
        <v>1</v>
      </c>
      <c r="C15" s="22">
        <v>304004</v>
      </c>
      <c r="D15" s="22"/>
      <c r="E15" s="22">
        <v>9224</v>
      </c>
      <c r="F15" s="23" t="s">
        <v>23</v>
      </c>
      <c r="G15" s="24" t="s">
        <v>20</v>
      </c>
      <c r="H15" s="106">
        <f>ROUND((K18/1.055),5)*0.05</f>
        <v>0</v>
      </c>
      <c r="I15" s="19" t="s">
        <v>35</v>
      </c>
      <c r="J15" s="61"/>
      <c r="K15" s="1">
        <v>0</v>
      </c>
    </row>
    <row r="16" spans="1:43" ht="23.1" customHeight="1" x14ac:dyDescent="0.25">
      <c r="A16" s="25">
        <v>128</v>
      </c>
      <c r="B16" s="26">
        <v>1</v>
      </c>
      <c r="C16" s="26">
        <v>304004</v>
      </c>
      <c r="D16" s="26"/>
      <c r="E16" s="26">
        <v>9220</v>
      </c>
      <c r="F16" s="27" t="s">
        <v>24</v>
      </c>
      <c r="G16" s="15" t="s">
        <v>6</v>
      </c>
      <c r="H16" s="85">
        <f>ROUND(((K14+K16)/1.055),5)*0.005</f>
        <v>0</v>
      </c>
      <c r="I16" s="19" t="s">
        <v>37</v>
      </c>
      <c r="J16" s="61"/>
      <c r="K16" s="1">
        <v>0</v>
      </c>
      <c r="M16" s="53"/>
    </row>
    <row r="17" spans="1:17" ht="23.1" customHeight="1" thickBot="1" x14ac:dyDescent="0.3">
      <c r="A17" s="25">
        <v>128</v>
      </c>
      <c r="B17" s="26">
        <v>1</v>
      </c>
      <c r="C17" s="26">
        <v>304004</v>
      </c>
      <c r="D17" s="26"/>
      <c r="E17" s="26">
        <v>9220</v>
      </c>
      <c r="F17" s="27" t="s">
        <v>25</v>
      </c>
      <c r="G17" s="15" t="s">
        <v>7</v>
      </c>
      <c r="H17" s="28">
        <f>ROUND(((K15+K17)/1.055),2)*0.005</f>
        <v>0</v>
      </c>
      <c r="I17" s="19" t="s">
        <v>38</v>
      </c>
      <c r="J17" s="61"/>
      <c r="K17" s="2">
        <v>0</v>
      </c>
      <c r="L17" s="29"/>
    </row>
    <row r="18" spans="1:17" ht="23.1" customHeight="1" thickBot="1" x14ac:dyDescent="0.3">
      <c r="A18" s="25"/>
      <c r="B18" s="26"/>
      <c r="C18" s="26"/>
      <c r="D18" s="26"/>
      <c r="E18" s="26"/>
      <c r="F18" s="27"/>
      <c r="G18" s="30" t="s">
        <v>33</v>
      </c>
      <c r="H18" s="94">
        <f>ROUND(SUM(H13:H17),2)</f>
        <v>0</v>
      </c>
      <c r="I18" s="154" t="s">
        <v>33</v>
      </c>
      <c r="J18" s="155"/>
      <c r="K18" s="94"/>
      <c r="L18" s="29"/>
    </row>
    <row r="19" spans="1:17" ht="23.1" customHeight="1" x14ac:dyDescent="0.3">
      <c r="A19" s="32" t="s">
        <v>42</v>
      </c>
      <c r="B19" s="26"/>
      <c r="C19" s="26"/>
      <c r="D19" s="26"/>
      <c r="E19" s="26"/>
      <c r="F19" s="27"/>
      <c r="G19" s="74"/>
      <c r="H19" s="95" t="str">
        <f>IF(H18=K18, "Equals Taxable Sales","Not Equal")</f>
        <v>Equals Taxable Sales</v>
      </c>
      <c r="I19" s="156"/>
      <c r="J19" s="156"/>
      <c r="K19" s="157"/>
      <c r="L19" s="29"/>
    </row>
    <row r="20" spans="1:17" ht="23.1" customHeight="1" x14ac:dyDescent="0.25">
      <c r="A20" s="44">
        <v>136</v>
      </c>
      <c r="B20" s="45">
        <v>9</v>
      </c>
      <c r="C20" s="45">
        <v>304174</v>
      </c>
      <c r="D20" s="45"/>
      <c r="E20" s="26">
        <v>9182</v>
      </c>
      <c r="F20" s="45"/>
      <c r="G20" s="76" t="s">
        <v>68</v>
      </c>
      <c r="H20" s="20" t="s">
        <v>83</v>
      </c>
      <c r="I20" s="19" t="s">
        <v>8</v>
      </c>
      <c r="J20" s="61"/>
      <c r="K20" s="131"/>
      <c r="Q20" s="74" t="s">
        <v>83</v>
      </c>
    </row>
    <row r="21" spans="1:17" ht="23.1" customHeight="1" x14ac:dyDescent="0.25">
      <c r="A21" s="47">
        <v>136</v>
      </c>
      <c r="B21" s="45">
        <v>9</v>
      </c>
      <c r="C21" s="45">
        <v>304174</v>
      </c>
      <c r="D21" s="45"/>
      <c r="E21" s="52">
        <v>9182</v>
      </c>
      <c r="F21" s="45"/>
      <c r="G21" s="100" t="s">
        <v>69</v>
      </c>
      <c r="H21" s="20">
        <v>26610</v>
      </c>
      <c r="I21" s="19" t="s">
        <v>41</v>
      </c>
      <c r="J21" s="61"/>
      <c r="K21" s="3">
        <v>26610</v>
      </c>
    </row>
    <row r="22" spans="1:17" ht="23.1" customHeight="1" thickBot="1" x14ac:dyDescent="0.3">
      <c r="A22" s="47">
        <v>136</v>
      </c>
      <c r="B22" s="45">
        <v>9</v>
      </c>
      <c r="C22" s="45">
        <v>304177</v>
      </c>
      <c r="D22" s="45"/>
      <c r="E22" s="45">
        <v>9182</v>
      </c>
      <c r="F22" s="45"/>
      <c r="G22" s="76" t="s">
        <v>70</v>
      </c>
      <c r="H22" s="20"/>
      <c r="I22" s="19" t="s">
        <v>34</v>
      </c>
      <c r="J22" s="63"/>
      <c r="K22" s="2">
        <v>0</v>
      </c>
    </row>
    <row r="23" spans="1:17" ht="23.1" customHeight="1" thickBot="1" x14ac:dyDescent="0.3">
      <c r="A23" s="47">
        <v>136</v>
      </c>
      <c r="B23" s="45">
        <v>9</v>
      </c>
      <c r="C23" s="45">
        <v>304180</v>
      </c>
      <c r="D23" s="45"/>
      <c r="E23" s="45">
        <v>9182</v>
      </c>
      <c r="F23" s="45"/>
      <c r="G23" s="76" t="s">
        <v>71</v>
      </c>
      <c r="H23" s="20"/>
      <c r="I23" s="158" t="s">
        <v>43</v>
      </c>
      <c r="J23" s="159"/>
      <c r="K23" s="31">
        <f>SUM(K20:K22)</f>
        <v>26610</v>
      </c>
    </row>
    <row r="24" spans="1:17" ht="23.1" customHeight="1" thickBot="1" x14ac:dyDescent="0.3">
      <c r="A24" s="47">
        <v>136</v>
      </c>
      <c r="B24" s="45">
        <v>9</v>
      </c>
      <c r="C24" s="45">
        <v>304175</v>
      </c>
      <c r="D24" s="45"/>
      <c r="E24" s="45">
        <v>9182</v>
      </c>
      <c r="F24" s="45"/>
      <c r="G24" s="76" t="s">
        <v>72</v>
      </c>
      <c r="H24" s="20"/>
      <c r="I24" s="158" t="s">
        <v>64</v>
      </c>
      <c r="J24" s="159"/>
      <c r="K24" s="31">
        <f>SUM(K21:K22)</f>
        <v>26610</v>
      </c>
    </row>
    <row r="25" spans="1:17" ht="23.1" customHeight="1" thickBot="1" x14ac:dyDescent="0.3">
      <c r="A25" s="47">
        <v>136</v>
      </c>
      <c r="B25" s="45">
        <v>9</v>
      </c>
      <c r="C25" s="45">
        <v>304179</v>
      </c>
      <c r="D25" s="45"/>
      <c r="E25" s="45">
        <v>9182</v>
      </c>
      <c r="F25" s="45"/>
      <c r="G25" s="123" t="s">
        <v>131</v>
      </c>
      <c r="H25" s="20">
        <v>0</v>
      </c>
      <c r="I25" s="89"/>
      <c r="J25" s="90"/>
      <c r="K25" s="91"/>
    </row>
    <row r="26" spans="1:17" ht="23.1" customHeight="1" x14ac:dyDescent="0.25">
      <c r="A26" s="47">
        <v>136</v>
      </c>
      <c r="B26" s="45">
        <v>9</v>
      </c>
      <c r="C26" s="45">
        <v>304178</v>
      </c>
      <c r="D26" s="45"/>
      <c r="E26" s="45">
        <v>9182</v>
      </c>
      <c r="F26" s="45"/>
      <c r="G26" s="76" t="s">
        <v>73</v>
      </c>
      <c r="H26" s="20">
        <v>0</v>
      </c>
      <c r="I26" s="160" t="s">
        <v>55</v>
      </c>
      <c r="J26" s="161"/>
      <c r="K26" s="162"/>
    </row>
    <row r="27" spans="1:17" ht="23.1" customHeight="1" x14ac:dyDescent="0.25">
      <c r="A27" s="47">
        <v>136</v>
      </c>
      <c r="B27" s="45">
        <v>9</v>
      </c>
      <c r="C27" s="45">
        <v>304174</v>
      </c>
      <c r="D27" s="45"/>
      <c r="E27" s="52">
        <v>7400</v>
      </c>
      <c r="F27" s="45"/>
      <c r="G27" s="101" t="s">
        <v>74</v>
      </c>
      <c r="H27" s="20"/>
      <c r="I27" s="80" t="s">
        <v>9</v>
      </c>
      <c r="J27" s="81"/>
      <c r="K27" s="1">
        <v>26610</v>
      </c>
    </row>
    <row r="28" spans="1:17" ht="23.1" customHeight="1" x14ac:dyDescent="0.25">
      <c r="A28" s="47">
        <v>136</v>
      </c>
      <c r="B28" s="45">
        <v>9</v>
      </c>
      <c r="C28" s="45">
        <v>304179</v>
      </c>
      <c r="D28" s="45"/>
      <c r="E28" s="45">
        <v>9182</v>
      </c>
      <c r="F28" s="45"/>
      <c r="G28" s="124" t="s">
        <v>84</v>
      </c>
      <c r="H28" s="20"/>
      <c r="I28" s="80" t="s">
        <v>98</v>
      </c>
      <c r="J28" s="81"/>
      <c r="K28" s="1"/>
    </row>
    <row r="29" spans="1:17" ht="23.1" customHeight="1" x14ac:dyDescent="0.25">
      <c r="A29" s="44"/>
      <c r="B29" s="45"/>
      <c r="C29" s="45"/>
      <c r="D29" s="45"/>
      <c r="E29" s="45"/>
      <c r="F29" s="45"/>
      <c r="G29" s="15"/>
      <c r="H29" s="20"/>
      <c r="I29" s="80" t="s">
        <v>11</v>
      </c>
      <c r="J29" s="81"/>
      <c r="K29" s="1">
        <v>0</v>
      </c>
    </row>
    <row r="30" spans="1:17" ht="23.1" customHeight="1" x14ac:dyDescent="0.25">
      <c r="A30" s="44"/>
      <c r="B30" s="45"/>
      <c r="C30" s="45"/>
      <c r="D30" s="45"/>
      <c r="E30" s="45"/>
      <c r="F30" s="45"/>
      <c r="G30" s="15"/>
      <c r="H30" s="20"/>
      <c r="I30" s="77" t="s">
        <v>53</v>
      </c>
      <c r="J30" s="62" t="s">
        <v>52</v>
      </c>
      <c r="K30" s="1">
        <v>0</v>
      </c>
    </row>
    <row r="31" spans="1:17" ht="23.1" customHeight="1" thickBot="1" x14ac:dyDescent="0.3">
      <c r="A31" s="44"/>
      <c r="B31" s="45"/>
      <c r="C31" s="45"/>
      <c r="D31" s="45"/>
      <c r="E31" s="45"/>
      <c r="F31" s="64"/>
      <c r="G31" s="92" t="s">
        <v>43</v>
      </c>
      <c r="H31" s="20">
        <f>ROUND(SUM(H20:H30),2)</f>
        <v>26610</v>
      </c>
      <c r="I31" s="66" t="s">
        <v>54</v>
      </c>
      <c r="J31" s="67" t="s">
        <v>52</v>
      </c>
      <c r="K31" s="4">
        <v>0</v>
      </c>
      <c r="M31" s="74" t="s">
        <v>101</v>
      </c>
    </row>
    <row r="32" spans="1:17" ht="23.1" customHeight="1" thickBot="1" x14ac:dyDescent="0.3">
      <c r="A32" s="44"/>
      <c r="B32" s="45"/>
      <c r="C32" s="45"/>
      <c r="D32" s="45"/>
      <c r="E32" s="45"/>
      <c r="F32" s="64"/>
      <c r="G32" s="92" t="s">
        <v>65</v>
      </c>
      <c r="H32" s="20">
        <f>ROUND((SUM(H14:H17))+H31,2)</f>
        <v>26610</v>
      </c>
      <c r="I32" s="87" t="s">
        <v>65</v>
      </c>
      <c r="K32" s="65">
        <f>SUM(K27:K31)</f>
        <v>26610</v>
      </c>
      <c r="M32" s="74" t="s">
        <v>102</v>
      </c>
    </row>
    <row r="33" spans="1:12" ht="23.1" customHeight="1" thickBot="1" x14ac:dyDescent="0.3">
      <c r="A33" s="48"/>
      <c r="B33" s="49"/>
      <c r="C33" s="49"/>
      <c r="D33" s="49"/>
      <c r="E33" s="49"/>
      <c r="F33" s="69"/>
      <c r="G33" s="93" t="s">
        <v>63</v>
      </c>
      <c r="H33" s="34">
        <f>K16+K17+K22</f>
        <v>0</v>
      </c>
      <c r="I33" s="82" t="s">
        <v>63</v>
      </c>
      <c r="J33" s="84"/>
      <c r="K33" s="28">
        <f>K16+K17+K22</f>
        <v>0</v>
      </c>
    </row>
    <row r="34" spans="1:12" ht="24" customHeight="1" thickBot="1" x14ac:dyDescent="0.35">
      <c r="B34" s="35"/>
      <c r="C34" s="35"/>
      <c r="D34" s="35"/>
      <c r="E34" s="35"/>
      <c r="F34" s="35"/>
      <c r="G34" s="36" t="s">
        <v>13</v>
      </c>
      <c r="H34" s="65">
        <f>ROUND((H32+H33),2)</f>
        <v>26610</v>
      </c>
      <c r="I34" s="163" t="s">
        <v>14</v>
      </c>
      <c r="J34" s="164"/>
      <c r="K34" s="88">
        <f>SUM(K32:K33)</f>
        <v>26610</v>
      </c>
    </row>
    <row r="35" spans="1:12" ht="15" customHeight="1" x14ac:dyDescent="0.3">
      <c r="A35" s="37"/>
      <c r="B35" s="35"/>
      <c r="C35" s="35"/>
      <c r="D35" s="35"/>
      <c r="E35" s="35"/>
      <c r="F35" s="35"/>
      <c r="G35" s="36"/>
      <c r="H35" s="38" t="str">
        <f>IF(H34&lt;&gt;K34,"error","Equals Tender")</f>
        <v>Equals Tender</v>
      </c>
      <c r="I35" s="39"/>
      <c r="J35" s="39"/>
      <c r="K35" s="38" t="str">
        <f>IF(K34=K18+K23,"Equals Sales","NO")</f>
        <v>Equals Sales</v>
      </c>
    </row>
    <row r="36" spans="1:12" x14ac:dyDescent="0.25">
      <c r="A36" s="7" t="s">
        <v>15</v>
      </c>
      <c r="C36" s="7"/>
      <c r="D36" s="165" t="s">
        <v>117</v>
      </c>
      <c r="E36" s="166"/>
      <c r="F36" s="166"/>
      <c r="G36" s="50"/>
      <c r="H36" s="167"/>
      <c r="I36" s="168"/>
      <c r="J36" s="168"/>
    </row>
    <row r="37" spans="1:12" ht="11.25" customHeight="1" x14ac:dyDescent="0.25">
      <c r="D37" s="145" t="s">
        <v>32</v>
      </c>
      <c r="E37" s="145"/>
      <c r="F37" s="145"/>
      <c r="H37" s="41" t="s">
        <v>26</v>
      </c>
    </row>
    <row r="38" spans="1:12" ht="9" customHeight="1" x14ac:dyDescent="0.25">
      <c r="A38" s="42" t="s">
        <v>19</v>
      </c>
      <c r="B38" s="42" t="s">
        <v>19</v>
      </c>
      <c r="C38" s="42" t="s">
        <v>19</v>
      </c>
      <c r="D38" s="42" t="s">
        <v>19</v>
      </c>
      <c r="E38" s="42" t="s">
        <v>19</v>
      </c>
      <c r="F38" s="42" t="s">
        <v>19</v>
      </c>
      <c r="G38" s="42" t="s">
        <v>28</v>
      </c>
      <c r="H38" s="42" t="s">
        <v>29</v>
      </c>
      <c r="I38" s="42" t="s">
        <v>27</v>
      </c>
      <c r="J38" s="42"/>
      <c r="K38" s="42" t="s">
        <v>30</v>
      </c>
    </row>
    <row r="39" spans="1:12" x14ac:dyDescent="0.25">
      <c r="A39" s="7" t="s">
        <v>16</v>
      </c>
      <c r="E39" s="127" t="s">
        <v>85</v>
      </c>
      <c r="I39" s="83" t="s">
        <v>62</v>
      </c>
      <c r="J39" s="126"/>
    </row>
    <row r="40" spans="1:12" ht="11.25" customHeight="1" x14ac:dyDescent="0.25">
      <c r="E40" s="40"/>
      <c r="H40" s="41"/>
    </row>
    <row r="41" spans="1:12" x14ac:dyDescent="0.25">
      <c r="A41" s="78"/>
      <c r="B41" s="75"/>
      <c r="C41" s="10"/>
      <c r="H41" s="75"/>
      <c r="I41" s="8"/>
      <c r="J41" s="8"/>
      <c r="K41" s="8"/>
      <c r="L41" s="75"/>
    </row>
  </sheetData>
  <mergeCells count="18">
    <mergeCell ref="D37:F37"/>
    <mergeCell ref="I12:J12"/>
    <mergeCell ref="A13:F13"/>
    <mergeCell ref="I13:K13"/>
    <mergeCell ref="I18:J18"/>
    <mergeCell ref="I19:K19"/>
    <mergeCell ref="I23:J23"/>
    <mergeCell ref="I24:J24"/>
    <mergeCell ref="I26:K26"/>
    <mergeCell ref="I34:J34"/>
    <mergeCell ref="D36:F36"/>
    <mergeCell ref="H36:J36"/>
    <mergeCell ref="A1:K1"/>
    <mergeCell ref="A2:K2"/>
    <mergeCell ref="A5:G5"/>
    <mergeCell ref="I7:K7"/>
    <mergeCell ref="A11:H11"/>
    <mergeCell ref="I11:K11"/>
  </mergeCells>
  <printOptions horizontalCentered="1" verticalCentered="1"/>
  <pageMargins left="0.25" right="0.25" top="0.25" bottom="0.25" header="0.5" footer="0.5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SFO Miller Park Income</vt:lpstr>
      <vt:lpstr>Blank</vt:lpstr>
      <vt:lpstr>CLC-Chancellor's Office</vt:lpstr>
      <vt:lpstr>Elevator Advertising</vt:lpstr>
      <vt:lpstr>Rock County</vt:lpstr>
      <vt:lpstr>Over-Short</vt:lpstr>
      <vt:lpstr>Umpire</vt:lpstr>
      <vt:lpstr>Cont. Fund Interest</vt:lpstr>
      <vt:lpstr>Scholarships</vt:lpstr>
      <vt:lpstr>Meter Money</vt:lpstr>
      <vt:lpstr>STU-FAC Interest</vt:lpstr>
      <vt:lpstr>STU-FAC Tax</vt:lpstr>
      <vt:lpstr>STU-FAC Transfer</vt:lpstr>
      <vt:lpstr>Departmental Deposit Form</vt:lpstr>
      <vt:lpstr>Blank!Print_Area</vt:lpstr>
      <vt:lpstr>'Cont. Fund Interest'!Print_Area</vt:lpstr>
      <vt:lpstr>'Departmental Deposit Form'!Print_Area</vt:lpstr>
      <vt:lpstr>'Meter Money'!Print_Area</vt:lpstr>
      <vt:lpstr>'Over-Short'!Print_Area</vt:lpstr>
      <vt:lpstr>Scholarships!Print_Area</vt:lpstr>
      <vt:lpstr>'SFO Miller Park Income'!Print_Area</vt:lpstr>
      <vt:lpstr>'STU-FAC Interest'!Print_Area</vt:lpstr>
      <vt:lpstr>'STU-FAC Tax'!Print_Area</vt:lpstr>
      <vt:lpstr>'STU-FAC Transfer'!Print_Area</vt:lpstr>
    </vt:vector>
  </TitlesOfParts>
  <Company>UWW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Patterson, Katie</cp:lastModifiedBy>
  <cp:lastPrinted>2022-11-28T15:59:18Z</cp:lastPrinted>
  <dcterms:created xsi:type="dcterms:W3CDTF">2003-07-29T17:11:30Z</dcterms:created>
  <dcterms:modified xsi:type="dcterms:W3CDTF">2022-12-02T16:52:37Z</dcterms:modified>
</cp:coreProperties>
</file>