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56" windowWidth="9420" windowHeight="4545" tabRatio="925" activeTab="14"/>
  </bookViews>
  <sheets>
    <sheet name="July 15" sheetId="1" r:id="rId1"/>
    <sheet name="Aug 1" sheetId="2" r:id="rId2"/>
    <sheet name="Aug 15" sheetId="3" r:id="rId3"/>
    <sheet name="Sep 1" sheetId="4" r:id="rId4"/>
    <sheet name="Sep 15" sheetId="5" r:id="rId5"/>
    <sheet name="Fall Term 96-present" sheetId="6" r:id="rId6"/>
    <sheet name="Spring Term 1996-present" sheetId="7" r:id="rId7"/>
    <sheet name="Dec 1 (2)" sheetId="8" r:id="rId8"/>
    <sheet name="Dec 1" sheetId="9" r:id="rId9"/>
    <sheet name="Dec 15" sheetId="10" r:id="rId10"/>
    <sheet name="Jan 1 (2)" sheetId="11" r:id="rId11"/>
    <sheet name="Jan 1" sheetId="12" r:id="rId12"/>
    <sheet name="Jan 15" sheetId="13" r:id="rId13"/>
    <sheet name="Jan 15 (2)" sheetId="14" r:id="rId14"/>
    <sheet name="Feb 1 (2)" sheetId="15" r:id="rId15"/>
    <sheet name="Feb 1" sheetId="16" r:id="rId16"/>
    <sheet name="2004" sheetId="17" r:id="rId17"/>
    <sheet name="1996" sheetId="18" r:id="rId18"/>
    <sheet name="1997" sheetId="19" r:id="rId19"/>
    <sheet name="1998" sheetId="20" r:id="rId20"/>
    <sheet name="1999" sheetId="21" r:id="rId21"/>
    <sheet name="2000" sheetId="22" r:id="rId22"/>
    <sheet name="2001" sheetId="23" r:id="rId23"/>
    <sheet name="2002" sheetId="24" r:id="rId24"/>
    <sheet name="2003" sheetId="25" r:id="rId25"/>
  </sheets>
  <definedNames>
    <definedName name="_xlnm.Print_Titles" localSheetId="6">'Spring Term 1996-present'!$A:$B</definedName>
  </definedNames>
  <calcPr fullCalcOnLoad="1"/>
</workbook>
</file>

<file path=xl/sharedStrings.xml><?xml version="1.0" encoding="utf-8"?>
<sst xmlns="http://schemas.openxmlformats.org/spreadsheetml/2006/main" count="2247" uniqueCount="57">
  <si>
    <t>Degree</t>
  </si>
  <si>
    <t>Program</t>
  </si>
  <si>
    <t>MBA</t>
  </si>
  <si>
    <t>Business Administration</t>
  </si>
  <si>
    <t>MPA</t>
  </si>
  <si>
    <t>Accounting</t>
  </si>
  <si>
    <t>MS</t>
  </si>
  <si>
    <t>Business Education</t>
  </si>
  <si>
    <t>Communication</t>
  </si>
  <si>
    <t>Curriculum &amp; Instruction</t>
  </si>
  <si>
    <t>MSE</t>
  </si>
  <si>
    <t>Reading</t>
  </si>
  <si>
    <t>School Business Management</t>
  </si>
  <si>
    <t>School Psychology</t>
  </si>
  <si>
    <t>Special Education</t>
  </si>
  <si>
    <t>CO-OP</t>
  </si>
  <si>
    <t>Educational Administration</t>
  </si>
  <si>
    <t>Public Administration</t>
  </si>
  <si>
    <t>Noncandidate for Degree</t>
  </si>
  <si>
    <t>GUEST</t>
  </si>
  <si>
    <t>Guest Transfer of Credit</t>
  </si>
  <si>
    <t>POST</t>
  </si>
  <si>
    <t>Business</t>
  </si>
  <si>
    <t>TOTAL</t>
  </si>
  <si>
    <t>NA</t>
  </si>
  <si>
    <t>Communicative Disorders</t>
  </si>
  <si>
    <t xml:space="preserve">MS </t>
  </si>
  <si>
    <t>N/A</t>
  </si>
  <si>
    <t xml:space="preserve">NCFD </t>
  </si>
  <si>
    <t>CERT</t>
  </si>
  <si>
    <t>Human Resource Management</t>
  </si>
  <si>
    <t>Counselor Education</t>
  </si>
  <si>
    <t>Computer Information Systems</t>
  </si>
  <si>
    <t>Counselor Educaton</t>
  </si>
  <si>
    <t>EDS</t>
  </si>
  <si>
    <t xml:space="preserve">Construction Safety </t>
  </si>
  <si>
    <t>Transitional Specialist (Special Ed)</t>
  </si>
  <si>
    <t>Autism Specialist (Special Ed)</t>
  </si>
  <si>
    <t>-</t>
  </si>
  <si>
    <t xml:space="preserve"> </t>
  </si>
  <si>
    <t>Note: Total is off due to program deletions</t>
  </si>
  <si>
    <t>Educational Specialist (Post Psych)</t>
  </si>
  <si>
    <t>2001 PS started no data avaliable for most dates</t>
  </si>
  <si>
    <t>2001 PS started - no data avaliable</t>
  </si>
  <si>
    <t>Educational Specialist</t>
  </si>
  <si>
    <t>Transitional Specialist (Spec Ed)</t>
  </si>
  <si>
    <t>Autism Specialist (Spec Ed)</t>
  </si>
  <si>
    <t>Construction Safety</t>
  </si>
  <si>
    <t>Safety</t>
  </si>
  <si>
    <t>Non-Candidate for Degree</t>
  </si>
  <si>
    <t>Profess Dev Process Cert</t>
  </si>
  <si>
    <t>Profess Dev Process</t>
  </si>
  <si>
    <t xml:space="preserve">Counseling </t>
  </si>
  <si>
    <t>Counseling Program</t>
  </si>
  <si>
    <t>PRGM</t>
  </si>
  <si>
    <t>Communicative Science Disorders</t>
  </si>
  <si>
    <t>Communication Science Disorder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</si>
</sst>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mmm\-yyyy"/>
    <numFmt numFmtId="169" formatCode="0.0"/>
    <numFmt numFmtId="170" formatCode="m/d/yy"/>
    <numFmt numFmtId="171" formatCode="[$-409]dddd\,\ mmmm\ dd\,\ yyyy"/>
    <numFmt numFmtId="172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4" fontId="4" fillId="2" borderId="27" xfId="0" applyNumberFormat="1" applyFont="1" applyFill="1" applyBorder="1" applyAlignment="1">
      <alignment horizontal="center" vertical="center"/>
    </xf>
    <xf numFmtId="14" fontId="4" fillId="2" borderId="22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17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67" fontId="3" fillId="0" borderId="1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22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/>
    </xf>
    <xf numFmtId="2" fontId="4" fillId="2" borderId="3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14" fontId="4" fillId="2" borderId="27" xfId="0" applyNumberFormat="1" applyFont="1" applyFill="1" applyBorder="1" applyAlignment="1">
      <alignment horizontal="center"/>
    </xf>
    <xf numFmtId="2" fontId="4" fillId="2" borderId="33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/>
    </xf>
    <xf numFmtId="169" fontId="7" fillId="0" borderId="39" xfId="0" applyNumberFormat="1" applyFont="1" applyFill="1" applyBorder="1" applyAlignment="1">
      <alignment horizontal="center" vertical="center"/>
    </xf>
    <xf numFmtId="169" fontId="7" fillId="0" borderId="40" xfId="0" applyNumberFormat="1" applyFont="1" applyFill="1" applyBorder="1" applyAlignment="1">
      <alignment horizontal="center" vertical="center"/>
    </xf>
    <xf numFmtId="169" fontId="7" fillId="0" borderId="41" xfId="0" applyNumberFormat="1" applyFont="1" applyFill="1" applyBorder="1" applyAlignment="1">
      <alignment horizontal="center" vertical="center"/>
    </xf>
    <xf numFmtId="169" fontId="7" fillId="0" borderId="40" xfId="0" applyNumberFormat="1" applyFont="1" applyBorder="1" applyAlignment="1">
      <alignment horizontal="center" vertical="center"/>
    </xf>
    <xf numFmtId="169" fontId="7" fillId="0" borderId="41" xfId="0" applyNumberFormat="1" applyFont="1" applyBorder="1" applyAlignment="1">
      <alignment horizontal="center" vertical="center"/>
    </xf>
    <xf numFmtId="169" fontId="7" fillId="0" borderId="35" xfId="0" applyNumberFormat="1" applyFont="1" applyFill="1" applyBorder="1" applyAlignment="1">
      <alignment horizontal="center" vertical="center"/>
    </xf>
    <xf numFmtId="169" fontId="7" fillId="0" borderId="7" xfId="0" applyNumberFormat="1" applyFont="1" applyFill="1" applyBorder="1" applyAlignment="1">
      <alignment horizontal="center" vertical="center"/>
    </xf>
    <xf numFmtId="169" fontId="7" fillId="0" borderId="5" xfId="0" applyNumberFormat="1" applyFont="1" applyFill="1" applyBorder="1" applyAlignment="1">
      <alignment horizontal="center" vertical="center"/>
    </xf>
    <xf numFmtId="169" fontId="7" fillId="0" borderId="9" xfId="0" applyNumberFormat="1" applyFont="1" applyFill="1" applyBorder="1" applyAlignment="1">
      <alignment horizontal="center" vertical="center"/>
    </xf>
    <xf numFmtId="169" fontId="7" fillId="0" borderId="5" xfId="0" applyNumberFormat="1" applyFont="1" applyBorder="1" applyAlignment="1">
      <alignment horizontal="center" vertical="center"/>
    </xf>
    <xf numFmtId="169" fontId="7" fillId="0" borderId="9" xfId="0" applyNumberFormat="1" applyFont="1" applyBorder="1" applyAlignment="1">
      <alignment horizontal="center" vertical="center"/>
    </xf>
    <xf numFmtId="169" fontId="7" fillId="0" borderId="23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167" fontId="6" fillId="0" borderId="1" xfId="0" applyNumberFormat="1" applyFont="1" applyFill="1" applyBorder="1" applyAlignment="1">
      <alignment horizontal="left" vertical="center"/>
    </xf>
    <xf numFmtId="167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/>
    </xf>
    <xf numFmtId="167" fontId="6" fillId="0" borderId="1" xfId="0" applyNumberFormat="1" applyFont="1" applyBorder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/>
    </xf>
    <xf numFmtId="0" fontId="7" fillId="0" borderId="3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6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2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169" fontId="6" fillId="0" borderId="3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67" fontId="6" fillId="2" borderId="22" xfId="0" applyNumberFormat="1" applyFont="1" applyFill="1" applyBorder="1" applyAlignment="1">
      <alignment horizontal="center" vertical="center"/>
    </xf>
    <xf numFmtId="169" fontId="7" fillId="2" borderId="34" xfId="0" applyNumberFormat="1" applyFont="1" applyFill="1" applyBorder="1" applyAlignment="1">
      <alignment horizontal="center" vertical="center"/>
    </xf>
    <xf numFmtId="169" fontId="7" fillId="2" borderId="5" xfId="0" applyNumberFormat="1" applyFont="1" applyFill="1" applyBorder="1" applyAlignment="1">
      <alignment horizontal="center" vertical="center"/>
    </xf>
    <xf numFmtId="169" fontId="7" fillId="2" borderId="23" xfId="0" applyNumberFormat="1" applyFont="1" applyFill="1" applyBorder="1" applyAlignment="1">
      <alignment horizontal="center" vertical="center"/>
    </xf>
    <xf numFmtId="169" fontId="7" fillId="2" borderId="7" xfId="0" applyNumberFormat="1" applyFont="1" applyFill="1" applyBorder="1" applyAlignment="1">
      <alignment horizontal="center" vertical="center"/>
    </xf>
    <xf numFmtId="169" fontId="7" fillId="2" borderId="28" xfId="0" applyNumberFormat="1" applyFont="1" applyFill="1" applyBorder="1" applyAlignment="1">
      <alignment horizontal="center" vertical="center"/>
    </xf>
    <xf numFmtId="169" fontId="7" fillId="2" borderId="18" xfId="0" applyNumberFormat="1" applyFont="1" applyFill="1" applyBorder="1" applyAlignment="1">
      <alignment horizontal="center" vertical="center"/>
    </xf>
    <xf numFmtId="169" fontId="7" fillId="2" borderId="9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69" fontId="7" fillId="2" borderId="43" xfId="0" applyNumberFormat="1" applyFont="1" applyFill="1" applyBorder="1" applyAlignment="1">
      <alignment horizontal="center" vertical="center"/>
    </xf>
    <xf numFmtId="169" fontId="7" fillId="2" borderId="16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9" fontId="7" fillId="0" borderId="7" xfId="0" applyNumberFormat="1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169" fontId="7" fillId="0" borderId="19" xfId="0" applyNumberFormat="1" applyFont="1" applyBorder="1" applyAlignment="1">
      <alignment horizontal="center"/>
    </xf>
    <xf numFmtId="169" fontId="7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2" borderId="4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2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left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9" fillId="0" borderId="22" xfId="0" applyNumberFormat="1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8" xfId="0" applyNumberFormat="1" applyFont="1" applyFill="1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169" fontId="7" fillId="0" borderId="24" xfId="0" applyNumberFormat="1" applyFont="1" applyBorder="1" applyAlignment="1">
      <alignment horizontal="center" vertical="center"/>
    </xf>
    <xf numFmtId="169" fontId="7" fillId="0" borderId="16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69" fontId="7" fillId="2" borderId="0" xfId="0" applyNumberFormat="1" applyFont="1" applyFill="1" applyBorder="1" applyAlignment="1">
      <alignment horizontal="center" vertical="center"/>
    </xf>
    <xf numFmtId="169" fontId="7" fillId="2" borderId="14" xfId="0" applyNumberFormat="1" applyFont="1" applyFill="1" applyBorder="1" applyAlignment="1">
      <alignment horizontal="center" vertical="center"/>
    </xf>
    <xf numFmtId="169" fontId="7" fillId="2" borderId="46" xfId="0" applyNumberFormat="1" applyFont="1" applyFill="1" applyBorder="1" applyAlignment="1">
      <alignment horizontal="center" vertical="center"/>
    </xf>
    <xf numFmtId="169" fontId="7" fillId="2" borderId="26" xfId="0" applyNumberFormat="1" applyFont="1" applyFill="1" applyBorder="1" applyAlignment="1">
      <alignment horizontal="center" vertical="center"/>
    </xf>
    <xf numFmtId="169" fontId="7" fillId="2" borderId="4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169" fontId="8" fillId="0" borderId="24" xfId="0" applyNumberFormat="1" applyFont="1" applyFill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0" fillId="0" borderId="48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14" fontId="10" fillId="0" borderId="50" xfId="0" applyNumberFormat="1" applyFont="1" applyFill="1" applyBorder="1" applyAlignment="1">
      <alignment horizontal="center" vertical="center"/>
    </xf>
    <xf numFmtId="14" fontId="10" fillId="0" borderId="51" xfId="0" applyNumberFormat="1" applyFont="1" applyFill="1" applyBorder="1" applyAlignment="1">
      <alignment horizontal="center" vertical="center"/>
    </xf>
    <xf numFmtId="14" fontId="10" fillId="0" borderId="50" xfId="0" applyNumberFormat="1" applyFont="1" applyFill="1" applyBorder="1" applyAlignment="1">
      <alignment horizontal="center"/>
    </xf>
    <xf numFmtId="14" fontId="10" fillId="0" borderId="52" xfId="0" applyNumberFormat="1" applyFont="1" applyFill="1" applyBorder="1" applyAlignment="1">
      <alignment horizontal="center"/>
    </xf>
    <xf numFmtId="14" fontId="10" fillId="0" borderId="53" xfId="0" applyNumberFormat="1" applyFont="1" applyFill="1" applyBorder="1" applyAlignment="1">
      <alignment horizontal="center"/>
    </xf>
    <xf numFmtId="14" fontId="10" fillId="0" borderId="54" xfId="0" applyNumberFormat="1" applyFont="1" applyFill="1" applyBorder="1" applyAlignment="1">
      <alignment horizontal="center"/>
    </xf>
    <xf numFmtId="0" fontId="11" fillId="0" borderId="5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left" vertical="center"/>
    </xf>
    <xf numFmtId="2" fontId="10" fillId="0" borderId="62" xfId="0" applyNumberFormat="1" applyFont="1" applyFill="1" applyBorder="1" applyAlignment="1">
      <alignment horizontal="left" vertical="center"/>
    </xf>
    <xf numFmtId="2" fontId="10" fillId="0" borderId="62" xfId="0" applyNumberFormat="1" applyFont="1" applyFill="1" applyBorder="1" applyAlignment="1">
      <alignment horizontal="center" vertical="center"/>
    </xf>
    <xf numFmtId="2" fontId="10" fillId="0" borderId="62" xfId="0" applyNumberFormat="1" applyFont="1" applyFill="1" applyBorder="1" applyAlignment="1">
      <alignment horizontal="center"/>
    </xf>
    <xf numFmtId="2" fontId="10" fillId="0" borderId="63" xfId="0" applyNumberFormat="1" applyFont="1" applyFill="1" applyBorder="1" applyAlignment="1">
      <alignment horizontal="center" vertical="center"/>
    </xf>
    <xf numFmtId="2" fontId="10" fillId="0" borderId="64" xfId="0" applyNumberFormat="1" applyFont="1" applyFill="1" applyBorder="1" applyAlignment="1">
      <alignment horizontal="center" vertical="center"/>
    </xf>
    <xf numFmtId="2" fontId="10" fillId="0" borderId="65" xfId="0" applyNumberFormat="1" applyFont="1" applyFill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18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vertical="center"/>
    </xf>
    <xf numFmtId="14" fontId="9" fillId="0" borderId="67" xfId="0" applyNumberFormat="1" applyFont="1" applyBorder="1" applyAlignment="1">
      <alignment/>
    </xf>
    <xf numFmtId="0" fontId="9" fillId="0" borderId="67" xfId="0" applyNumberFormat="1" applyFont="1" applyBorder="1" applyAlignment="1">
      <alignment/>
    </xf>
    <xf numFmtId="170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70" fontId="6" fillId="0" borderId="2" xfId="0" applyNumberFormat="1" applyFont="1" applyFill="1" applyBorder="1" applyAlignment="1">
      <alignment horizontal="center" vertical="center"/>
    </xf>
    <xf numFmtId="169" fontId="6" fillId="0" borderId="2" xfId="0" applyNumberFormat="1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70" fontId="6" fillId="0" borderId="67" xfId="0" applyNumberFormat="1" applyFont="1" applyFill="1" applyBorder="1" applyAlignment="1">
      <alignment horizontal="center" vertical="center"/>
    </xf>
    <xf numFmtId="169" fontId="6" fillId="0" borderId="67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0" fillId="0" borderId="6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3" fillId="0" borderId="33" xfId="0" applyNumberFormat="1" applyFont="1" applyFill="1" applyBorder="1" applyAlignment="1">
      <alignment horizontal="left" vertical="center"/>
    </xf>
    <xf numFmtId="0" fontId="3" fillId="0" borderId="69" xfId="0" applyNumberFormat="1" applyFont="1" applyFill="1" applyBorder="1" applyAlignment="1">
      <alignment horizontal="left" vertical="center"/>
    </xf>
    <xf numFmtId="0" fontId="0" fillId="0" borderId="7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59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NumberFormat="1" applyFont="1" applyFill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167" fontId="3" fillId="0" borderId="2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167" fontId="3" fillId="0" borderId="71" xfId="0" applyNumberFormat="1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2" fontId="4" fillId="0" borderId="67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14" fontId="4" fillId="0" borderId="67" xfId="0" applyNumberFormat="1" applyFont="1" applyBorder="1" applyAlignment="1">
      <alignment horizontal="center"/>
    </xf>
    <xf numFmtId="14" fontId="4" fillId="0" borderId="22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="125" zoomScaleNormal="125" workbookViewId="0" topLeftCell="A1">
      <pane xSplit="23490" topLeftCell="K1" activePane="topLeft" state="split"/>
      <selection pane="topLeft" activeCell="L18" sqref="L18"/>
      <selection pane="topRight" activeCell="K28" sqref="K28"/>
    </sheetView>
  </sheetViews>
  <sheetFormatPr defaultColWidth="9.140625" defaultRowHeight="15" customHeight="1"/>
  <cols>
    <col min="1" max="1" width="6.28125" style="293" customWidth="1"/>
    <col min="2" max="2" width="27.421875" style="293" customWidth="1"/>
    <col min="3" max="3" width="7.140625" style="293" customWidth="1"/>
    <col min="4" max="4" width="7.7109375" style="293" customWidth="1"/>
    <col min="5" max="9" width="7.8515625" style="293" bestFit="1" customWidth="1"/>
    <col min="10" max="10" width="8.8515625" style="293" bestFit="1" customWidth="1"/>
    <col min="11" max="11" width="8.8515625" style="292" bestFit="1" customWidth="1"/>
    <col min="12" max="12" width="9.140625" style="384" customWidth="1"/>
    <col min="13" max="16384" width="9.140625" style="293" customWidth="1"/>
  </cols>
  <sheetData>
    <row r="1" spans="1:10" ht="15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</row>
    <row r="2" spans="1:10" ht="15" customHeight="1" thickBot="1">
      <c r="A2" s="291"/>
      <c r="B2" s="291"/>
      <c r="C2" s="291"/>
      <c r="D2" s="291"/>
      <c r="E2" s="291"/>
      <c r="F2" s="291"/>
      <c r="G2" s="291"/>
      <c r="H2" s="291"/>
      <c r="I2" s="291"/>
      <c r="J2" s="291"/>
    </row>
    <row r="3" spans="1:12" ht="15" customHeight="1" thickBot="1" thickTop="1">
      <c r="A3" s="294" t="s">
        <v>0</v>
      </c>
      <c r="B3" s="295" t="s">
        <v>1</v>
      </c>
      <c r="C3" s="296">
        <v>35261</v>
      </c>
      <c r="D3" s="296">
        <v>35626</v>
      </c>
      <c r="E3" s="296">
        <v>35991</v>
      </c>
      <c r="F3" s="296">
        <v>36356</v>
      </c>
      <c r="G3" s="296">
        <v>36722</v>
      </c>
      <c r="H3" s="296">
        <v>37452</v>
      </c>
      <c r="I3" s="297">
        <v>37817</v>
      </c>
      <c r="J3" s="298">
        <v>38183</v>
      </c>
      <c r="K3" s="330">
        <v>38548</v>
      </c>
      <c r="L3" s="389">
        <v>38913</v>
      </c>
    </row>
    <row r="4" spans="1:12" ht="15" customHeight="1" thickTop="1">
      <c r="A4" s="299" t="s">
        <v>2</v>
      </c>
      <c r="B4" s="300" t="s">
        <v>3</v>
      </c>
      <c r="C4" s="301">
        <v>95.6</v>
      </c>
      <c r="D4" s="301">
        <v>98.8</v>
      </c>
      <c r="E4" s="301">
        <v>85</v>
      </c>
      <c r="F4" s="301">
        <v>83.8</v>
      </c>
      <c r="G4" s="301">
        <v>97.3</v>
      </c>
      <c r="H4" s="301">
        <v>156.2</v>
      </c>
      <c r="I4" s="302">
        <v>170.58</v>
      </c>
      <c r="J4" s="303">
        <v>176</v>
      </c>
      <c r="K4" s="331">
        <v>148.83</v>
      </c>
      <c r="L4" s="387">
        <v>149.67</v>
      </c>
    </row>
    <row r="5" spans="1:12" ht="15" customHeight="1">
      <c r="A5" s="299" t="s">
        <v>4</v>
      </c>
      <c r="B5" s="300" t="s">
        <v>5</v>
      </c>
      <c r="C5" s="304" t="s">
        <v>38</v>
      </c>
      <c r="D5" s="304">
        <v>7.2</v>
      </c>
      <c r="E5" s="304">
        <v>10</v>
      </c>
      <c r="F5" s="304">
        <v>11</v>
      </c>
      <c r="G5" s="304">
        <v>12.7</v>
      </c>
      <c r="H5" s="304">
        <v>42.4</v>
      </c>
      <c r="I5" s="305">
        <v>54.67</v>
      </c>
      <c r="J5" s="306">
        <v>57</v>
      </c>
      <c r="K5" s="332">
        <v>70.29</v>
      </c>
      <c r="L5" s="387">
        <v>82.08</v>
      </c>
    </row>
    <row r="6" spans="1:12" ht="15" customHeight="1">
      <c r="A6" s="299" t="s">
        <v>6</v>
      </c>
      <c r="B6" s="300" t="s">
        <v>7</v>
      </c>
      <c r="C6" s="301">
        <v>22.8</v>
      </c>
      <c r="D6" s="301">
        <v>23.6</v>
      </c>
      <c r="E6" s="301">
        <v>19.4</v>
      </c>
      <c r="F6" s="301">
        <v>22.5</v>
      </c>
      <c r="G6" s="301">
        <v>19.7</v>
      </c>
      <c r="H6" s="301">
        <v>29.5</v>
      </c>
      <c r="I6" s="305">
        <v>30.92</v>
      </c>
      <c r="J6" s="306">
        <v>29.5</v>
      </c>
      <c r="K6" s="332">
        <v>15.17</v>
      </c>
      <c r="L6" s="387">
        <v>17.42</v>
      </c>
    </row>
    <row r="7" spans="1:12" ht="15" customHeight="1">
      <c r="A7" s="299" t="s">
        <v>6</v>
      </c>
      <c r="B7" s="300" t="s">
        <v>8</v>
      </c>
      <c r="C7" s="301">
        <v>9.1</v>
      </c>
      <c r="D7" s="301">
        <v>8.8</v>
      </c>
      <c r="E7" s="301">
        <v>8.7</v>
      </c>
      <c r="F7" s="301">
        <v>8.6</v>
      </c>
      <c r="G7" s="301">
        <v>7.4</v>
      </c>
      <c r="H7" s="301">
        <v>12.3</v>
      </c>
      <c r="I7" s="305">
        <v>11.92</v>
      </c>
      <c r="J7" s="306">
        <v>14</v>
      </c>
      <c r="K7" s="332">
        <v>14.42</v>
      </c>
      <c r="L7" s="387">
        <v>11.75</v>
      </c>
    </row>
    <row r="8" spans="1:12" ht="15" customHeight="1">
      <c r="A8" s="299" t="s">
        <v>6</v>
      </c>
      <c r="B8" s="300" t="s">
        <v>25</v>
      </c>
      <c r="C8" s="301">
        <v>16.6</v>
      </c>
      <c r="D8" s="301">
        <v>20.4</v>
      </c>
      <c r="E8" s="301">
        <v>22.5</v>
      </c>
      <c r="F8" s="301">
        <v>20</v>
      </c>
      <c r="G8" s="301">
        <v>17.5</v>
      </c>
      <c r="H8" s="301">
        <v>18.5</v>
      </c>
      <c r="I8" s="305">
        <v>26.08</v>
      </c>
      <c r="J8" s="306">
        <v>29.08</v>
      </c>
      <c r="K8" s="332">
        <v>38.21</v>
      </c>
      <c r="L8" s="387">
        <v>27.5</v>
      </c>
    </row>
    <row r="9" spans="1:12" ht="15" customHeight="1">
      <c r="A9" s="299" t="s">
        <v>26</v>
      </c>
      <c r="B9" s="300" t="s">
        <v>9</v>
      </c>
      <c r="C9" s="301">
        <v>22.9</v>
      </c>
      <c r="D9" s="301">
        <v>32.5</v>
      </c>
      <c r="E9" s="301">
        <v>29.3</v>
      </c>
      <c r="F9" s="301">
        <v>29.8</v>
      </c>
      <c r="G9" s="301">
        <v>20.7</v>
      </c>
      <c r="H9" s="301">
        <v>29.7</v>
      </c>
      <c r="I9" s="305">
        <v>24.75</v>
      </c>
      <c r="J9" s="306">
        <v>26.17</v>
      </c>
      <c r="K9" s="332">
        <v>24.75</v>
      </c>
      <c r="L9" s="387">
        <v>16.5</v>
      </c>
    </row>
    <row r="10" spans="1:12" ht="15" customHeight="1">
      <c r="A10" s="299" t="s">
        <v>6</v>
      </c>
      <c r="B10" s="300" t="s">
        <v>31</v>
      </c>
      <c r="C10" s="301">
        <v>48.3</v>
      </c>
      <c r="D10" s="301">
        <v>52.8</v>
      </c>
      <c r="E10" s="301">
        <v>41.3</v>
      </c>
      <c r="F10" s="301">
        <v>48.1</v>
      </c>
      <c r="G10" s="301">
        <v>57.1</v>
      </c>
      <c r="H10" s="301">
        <v>65.2</v>
      </c>
      <c r="I10" s="305">
        <v>58.42</v>
      </c>
      <c r="J10" s="306">
        <v>58.46</v>
      </c>
      <c r="K10" s="332">
        <v>66.08</v>
      </c>
      <c r="L10" s="387">
        <v>66.37</v>
      </c>
    </row>
    <row r="11" spans="1:12" ht="15" customHeight="1">
      <c r="A11" s="299" t="s">
        <v>6</v>
      </c>
      <c r="B11" s="300" t="s">
        <v>32</v>
      </c>
      <c r="C11" s="301" t="s">
        <v>38</v>
      </c>
      <c r="D11" s="301" t="s">
        <v>38</v>
      </c>
      <c r="E11" s="301">
        <v>1.3</v>
      </c>
      <c r="F11" s="301">
        <v>7.3</v>
      </c>
      <c r="G11" s="301">
        <v>5.2</v>
      </c>
      <c r="H11" s="301">
        <v>1.2</v>
      </c>
      <c r="I11" s="305">
        <v>6</v>
      </c>
      <c r="J11" s="306">
        <v>3.75</v>
      </c>
      <c r="K11" s="332">
        <v>3</v>
      </c>
      <c r="L11" s="387">
        <v>4.75</v>
      </c>
    </row>
    <row r="12" spans="1:12" ht="15" customHeight="1">
      <c r="A12" s="299" t="s">
        <v>6</v>
      </c>
      <c r="B12" s="293" t="s">
        <v>48</v>
      </c>
      <c r="C12" s="301">
        <v>9.2</v>
      </c>
      <c r="D12" s="301">
        <v>9.2</v>
      </c>
      <c r="E12" s="301">
        <v>7.5</v>
      </c>
      <c r="F12" s="301">
        <v>6.3</v>
      </c>
      <c r="G12" s="301">
        <v>5.7</v>
      </c>
      <c r="H12" s="301">
        <v>5.7</v>
      </c>
      <c r="I12" s="305">
        <v>7.21</v>
      </c>
      <c r="J12" s="306">
        <v>7.25</v>
      </c>
      <c r="K12" s="332">
        <v>9.83</v>
      </c>
      <c r="L12" s="387">
        <v>4.67</v>
      </c>
    </row>
    <row r="13" spans="1:12" ht="15" customHeight="1">
      <c r="A13" s="299" t="s">
        <v>10</v>
      </c>
      <c r="B13" s="300" t="s">
        <v>11</v>
      </c>
      <c r="C13" s="301">
        <v>8.4</v>
      </c>
      <c r="D13" s="301">
        <v>8.4</v>
      </c>
      <c r="E13" s="301">
        <v>13.9</v>
      </c>
      <c r="F13" s="301">
        <v>14.2</v>
      </c>
      <c r="G13" s="301">
        <v>12.2</v>
      </c>
      <c r="H13" s="301">
        <v>5.2</v>
      </c>
      <c r="I13" s="305">
        <v>7.75</v>
      </c>
      <c r="J13" s="306">
        <v>4.17</v>
      </c>
      <c r="K13" s="332">
        <v>4.08</v>
      </c>
      <c r="L13" s="387">
        <v>4.33</v>
      </c>
    </row>
    <row r="14" spans="1:12" ht="15" customHeight="1">
      <c r="A14" s="299" t="s">
        <v>10</v>
      </c>
      <c r="B14" s="300" t="s">
        <v>12</v>
      </c>
      <c r="C14" s="301">
        <v>0.8</v>
      </c>
      <c r="D14" s="301">
        <v>0.8</v>
      </c>
      <c r="E14" s="301">
        <v>9.3</v>
      </c>
      <c r="F14" s="301">
        <v>5</v>
      </c>
      <c r="G14" s="301">
        <v>6.1</v>
      </c>
      <c r="H14" s="301">
        <v>4.5</v>
      </c>
      <c r="I14" s="305">
        <v>12.5</v>
      </c>
      <c r="J14" s="306">
        <v>8.83</v>
      </c>
      <c r="K14" s="332">
        <v>14.92</v>
      </c>
      <c r="L14" s="387">
        <v>11.5</v>
      </c>
    </row>
    <row r="15" spans="1:12" ht="15" customHeight="1">
      <c r="A15" s="299" t="s">
        <v>10</v>
      </c>
      <c r="B15" s="300" t="s">
        <v>13</v>
      </c>
      <c r="C15" s="301">
        <v>8.5</v>
      </c>
      <c r="D15" s="301">
        <v>8.5</v>
      </c>
      <c r="E15" s="301">
        <v>15.8</v>
      </c>
      <c r="F15" s="301">
        <v>11</v>
      </c>
      <c r="G15" s="301">
        <v>6.2</v>
      </c>
      <c r="H15" s="301">
        <v>11.5</v>
      </c>
      <c r="I15" s="305">
        <v>15.17</v>
      </c>
      <c r="J15" s="306">
        <v>15.33</v>
      </c>
      <c r="K15" s="332">
        <v>13.92</v>
      </c>
      <c r="L15" s="387">
        <v>19.17</v>
      </c>
    </row>
    <row r="16" spans="1:12" ht="15" customHeight="1">
      <c r="A16" s="299" t="s">
        <v>34</v>
      </c>
      <c r="B16" s="300" t="s">
        <v>41</v>
      </c>
      <c r="C16" s="301">
        <v>13.5</v>
      </c>
      <c r="D16" s="301">
        <v>7.3</v>
      </c>
      <c r="E16" s="301">
        <v>16.5</v>
      </c>
      <c r="F16" s="301">
        <v>14.8</v>
      </c>
      <c r="G16" s="301">
        <v>14.5</v>
      </c>
      <c r="H16" s="301">
        <v>9.8</v>
      </c>
      <c r="I16" s="301" t="s">
        <v>38</v>
      </c>
      <c r="J16" s="306">
        <v>14</v>
      </c>
      <c r="K16" s="332">
        <v>12.33</v>
      </c>
      <c r="L16" s="387">
        <v>3.5</v>
      </c>
    </row>
    <row r="17" spans="1:12" ht="15" customHeight="1">
      <c r="A17" s="299" t="s">
        <v>10</v>
      </c>
      <c r="B17" s="300" t="s">
        <v>14</v>
      </c>
      <c r="C17" s="301">
        <v>26.2</v>
      </c>
      <c r="D17" s="301">
        <v>22.8</v>
      </c>
      <c r="E17" s="301">
        <v>31</v>
      </c>
      <c r="F17" s="301">
        <v>19.8</v>
      </c>
      <c r="G17" s="301">
        <v>18.7</v>
      </c>
      <c r="H17" s="301">
        <v>21.7</v>
      </c>
      <c r="I17" s="305">
        <v>29.67</v>
      </c>
      <c r="J17" s="306">
        <v>38.92</v>
      </c>
      <c r="K17" s="332">
        <v>38.25</v>
      </c>
      <c r="L17" s="387">
        <v>30.75</v>
      </c>
    </row>
    <row r="18" spans="1:12" ht="15" customHeight="1">
      <c r="A18" s="299" t="s">
        <v>29</v>
      </c>
      <c r="B18" s="300" t="s">
        <v>30</v>
      </c>
      <c r="C18" s="301" t="s">
        <v>24</v>
      </c>
      <c r="D18" s="301" t="s">
        <v>24</v>
      </c>
      <c r="E18" s="301" t="s">
        <v>38</v>
      </c>
      <c r="F18" s="301" t="s">
        <v>38</v>
      </c>
      <c r="G18" s="301" t="s">
        <v>38</v>
      </c>
      <c r="H18" s="301">
        <v>1.58</v>
      </c>
      <c r="I18" s="305">
        <v>2.58</v>
      </c>
      <c r="J18" s="306">
        <v>1.75</v>
      </c>
      <c r="K18" s="332">
        <v>0.5</v>
      </c>
      <c r="L18" s="387">
        <v>1.25</v>
      </c>
    </row>
    <row r="19" spans="1:12" ht="15" customHeight="1">
      <c r="A19" s="299" t="s">
        <v>29</v>
      </c>
      <c r="B19" s="300" t="s">
        <v>36</v>
      </c>
      <c r="C19" s="301" t="s">
        <v>24</v>
      </c>
      <c r="D19" s="301" t="s">
        <v>24</v>
      </c>
      <c r="E19" s="301" t="s">
        <v>24</v>
      </c>
      <c r="F19" s="301" t="s">
        <v>24</v>
      </c>
      <c r="G19" s="301" t="s">
        <v>24</v>
      </c>
      <c r="H19" s="301" t="s">
        <v>38</v>
      </c>
      <c r="I19" s="305" t="s">
        <v>38</v>
      </c>
      <c r="J19" s="306">
        <v>0.25</v>
      </c>
      <c r="K19" s="332">
        <v>0.5</v>
      </c>
      <c r="L19" s="387">
        <v>0.5</v>
      </c>
    </row>
    <row r="20" spans="1:12" ht="15" customHeight="1">
      <c r="A20" s="299" t="s">
        <v>29</v>
      </c>
      <c r="B20" s="300" t="s">
        <v>37</v>
      </c>
      <c r="C20" s="301" t="s">
        <v>24</v>
      </c>
      <c r="D20" s="301" t="s">
        <v>24</v>
      </c>
      <c r="E20" s="301" t="s">
        <v>24</v>
      </c>
      <c r="F20" s="301" t="s">
        <v>24</v>
      </c>
      <c r="G20" s="301" t="s">
        <v>24</v>
      </c>
      <c r="H20" s="301" t="s">
        <v>24</v>
      </c>
      <c r="I20" s="305" t="s">
        <v>38</v>
      </c>
      <c r="J20" s="306">
        <v>1</v>
      </c>
      <c r="K20" s="332">
        <v>1.17</v>
      </c>
      <c r="L20" s="387">
        <v>1.33</v>
      </c>
    </row>
    <row r="21" spans="1:12" ht="15" customHeight="1">
      <c r="A21" s="299" t="s">
        <v>29</v>
      </c>
      <c r="B21" s="300" t="s">
        <v>35</v>
      </c>
      <c r="C21" s="301" t="s">
        <v>24</v>
      </c>
      <c r="D21" s="301" t="s">
        <v>24</v>
      </c>
      <c r="E21" s="301" t="s">
        <v>24</v>
      </c>
      <c r="F21" s="301" t="s">
        <v>24</v>
      </c>
      <c r="G21" s="301" t="s">
        <v>24</v>
      </c>
      <c r="H21" s="301" t="s">
        <v>24</v>
      </c>
      <c r="I21" s="305" t="s">
        <v>38</v>
      </c>
      <c r="J21" s="306" t="s">
        <v>38</v>
      </c>
      <c r="K21" s="332" t="s">
        <v>38</v>
      </c>
      <c r="L21" s="387"/>
    </row>
    <row r="22" spans="1:13" ht="17.25" customHeight="1">
      <c r="A22" s="299" t="s">
        <v>29</v>
      </c>
      <c r="B22" s="300" t="s">
        <v>50</v>
      </c>
      <c r="C22" s="323" t="s">
        <v>24</v>
      </c>
      <c r="D22" s="323" t="s">
        <v>24</v>
      </c>
      <c r="E22" s="323" t="s">
        <v>24</v>
      </c>
      <c r="F22" s="323" t="s">
        <v>24</v>
      </c>
      <c r="G22" s="323" t="s">
        <v>24</v>
      </c>
      <c r="H22" s="323" t="s">
        <v>24</v>
      </c>
      <c r="I22" s="323" t="s">
        <v>24</v>
      </c>
      <c r="J22" s="323" t="s">
        <v>24</v>
      </c>
      <c r="K22" s="333" t="s">
        <v>38</v>
      </c>
      <c r="L22" s="388"/>
      <c r="M22" s="316"/>
    </row>
    <row r="23" spans="1:13" ht="17.25" customHeight="1">
      <c r="A23" s="299" t="s">
        <v>29</v>
      </c>
      <c r="B23" s="300" t="s">
        <v>52</v>
      </c>
      <c r="C23" s="323" t="s">
        <v>24</v>
      </c>
      <c r="D23" s="323" t="s">
        <v>24</v>
      </c>
      <c r="E23" s="323" t="s">
        <v>24</v>
      </c>
      <c r="F23" s="323" t="s">
        <v>24</v>
      </c>
      <c r="G23" s="323" t="s">
        <v>24</v>
      </c>
      <c r="H23" s="323" t="s">
        <v>24</v>
      </c>
      <c r="I23" s="323" t="s">
        <v>24</v>
      </c>
      <c r="J23" s="323" t="s">
        <v>24</v>
      </c>
      <c r="K23" s="329" t="s">
        <v>24</v>
      </c>
      <c r="L23" s="388">
        <v>0.25</v>
      </c>
      <c r="M23" s="316"/>
    </row>
    <row r="24" spans="1:12" ht="15" customHeight="1">
      <c r="A24" s="299" t="s">
        <v>15</v>
      </c>
      <c r="B24" s="300" t="s">
        <v>16</v>
      </c>
      <c r="C24" s="301">
        <v>0.3</v>
      </c>
      <c r="D24" s="301">
        <v>0.05</v>
      </c>
      <c r="E24" s="301" t="s">
        <v>38</v>
      </c>
      <c r="F24" s="301">
        <v>1.8</v>
      </c>
      <c r="G24" s="301">
        <v>0.8</v>
      </c>
      <c r="H24" s="301">
        <v>0.5</v>
      </c>
      <c r="I24" s="305">
        <v>0.75</v>
      </c>
      <c r="J24" s="306">
        <v>0.5</v>
      </c>
      <c r="K24" s="332">
        <v>0.25</v>
      </c>
      <c r="L24" s="387"/>
    </row>
    <row r="25" spans="1:12" ht="15" customHeight="1">
      <c r="A25" s="299" t="s">
        <v>15</v>
      </c>
      <c r="B25" s="300" t="s">
        <v>17</v>
      </c>
      <c r="C25" s="301" t="s">
        <v>38</v>
      </c>
      <c r="D25" s="301" t="s">
        <v>38</v>
      </c>
      <c r="E25" s="301" t="s">
        <v>38</v>
      </c>
      <c r="F25" s="301" t="s">
        <v>38</v>
      </c>
      <c r="G25" s="301" t="s">
        <v>38</v>
      </c>
      <c r="H25" s="301" t="s">
        <v>38</v>
      </c>
      <c r="I25" s="305" t="s">
        <v>38</v>
      </c>
      <c r="J25" s="306" t="s">
        <v>38</v>
      </c>
      <c r="K25" s="332" t="s">
        <v>38</v>
      </c>
      <c r="L25" s="387"/>
    </row>
    <row r="26" spans="1:12" ht="15" customHeight="1">
      <c r="A26" s="299" t="s">
        <v>28</v>
      </c>
      <c r="B26" s="300" t="s">
        <v>18</v>
      </c>
      <c r="C26" s="301">
        <v>19.8</v>
      </c>
      <c r="D26" s="301">
        <v>18.5</v>
      </c>
      <c r="E26" s="301">
        <v>15.7</v>
      </c>
      <c r="F26" s="301">
        <v>14</v>
      </c>
      <c r="G26" s="301">
        <v>11.2</v>
      </c>
      <c r="H26" s="301">
        <v>19.7</v>
      </c>
      <c r="I26" s="305">
        <v>28.92</v>
      </c>
      <c r="J26" s="306">
        <v>24.79</v>
      </c>
      <c r="K26" s="332">
        <v>15.17</v>
      </c>
      <c r="L26" s="387">
        <v>27.67</v>
      </c>
    </row>
    <row r="27" spans="1:12" ht="15" customHeight="1">
      <c r="A27" s="299" t="s">
        <v>19</v>
      </c>
      <c r="B27" s="300" t="s">
        <v>20</v>
      </c>
      <c r="C27" s="301">
        <v>1.5</v>
      </c>
      <c r="D27" s="301">
        <v>0.3</v>
      </c>
      <c r="E27" s="301">
        <v>0.3</v>
      </c>
      <c r="F27" s="301" t="s">
        <v>38</v>
      </c>
      <c r="G27" s="301">
        <v>0.3</v>
      </c>
      <c r="H27" s="301" t="s">
        <v>38</v>
      </c>
      <c r="I27" s="305">
        <v>1</v>
      </c>
      <c r="J27" s="306">
        <v>1.42</v>
      </c>
      <c r="K27" s="332">
        <v>1.25</v>
      </c>
      <c r="L27" s="387">
        <v>0.25</v>
      </c>
    </row>
    <row r="28" spans="1:12" ht="15" customHeight="1">
      <c r="A28" s="299" t="s">
        <v>21</v>
      </c>
      <c r="B28" s="300" t="s">
        <v>22</v>
      </c>
      <c r="C28" s="301" t="s">
        <v>38</v>
      </c>
      <c r="D28" s="301" t="s">
        <v>38</v>
      </c>
      <c r="E28" s="301">
        <v>0.3</v>
      </c>
      <c r="F28" s="301">
        <v>0.5</v>
      </c>
      <c r="G28" s="301" t="s">
        <v>38</v>
      </c>
      <c r="H28" s="301">
        <v>1.75</v>
      </c>
      <c r="I28" s="305">
        <v>0.25</v>
      </c>
      <c r="J28" s="306">
        <v>0.25</v>
      </c>
      <c r="K28" s="332">
        <v>0.42</v>
      </c>
      <c r="L28" s="387"/>
    </row>
    <row r="29" spans="1:12" ht="15" customHeight="1" thickBot="1">
      <c r="A29" s="307" t="s">
        <v>21</v>
      </c>
      <c r="B29" s="308" t="s">
        <v>14</v>
      </c>
      <c r="C29" s="309">
        <v>0.4</v>
      </c>
      <c r="D29" s="309" t="s">
        <v>38</v>
      </c>
      <c r="E29" s="309" t="s">
        <v>38</v>
      </c>
      <c r="F29" s="309">
        <v>0.2</v>
      </c>
      <c r="G29" s="309">
        <v>0.3</v>
      </c>
      <c r="H29" s="309" t="s">
        <v>38</v>
      </c>
      <c r="I29" s="310" t="s">
        <v>38</v>
      </c>
      <c r="J29" s="311">
        <v>0.83</v>
      </c>
      <c r="K29" s="334">
        <v>0.5</v>
      </c>
      <c r="L29" s="387"/>
    </row>
    <row r="30" spans="1:12" ht="15" customHeight="1" thickBot="1" thickTop="1">
      <c r="A30" s="312"/>
      <c r="B30" s="312" t="s">
        <v>23</v>
      </c>
      <c r="C30" s="312">
        <v>303.9</v>
      </c>
      <c r="D30" s="312">
        <v>319.95</v>
      </c>
      <c r="E30" s="312">
        <v>327.8</v>
      </c>
      <c r="F30" s="312">
        <v>318.8</v>
      </c>
      <c r="G30" s="312">
        <f>SUM(G4:G29)</f>
        <v>313.59999999999997</v>
      </c>
      <c r="H30" s="312">
        <f>SUM(H4:H29)</f>
        <v>436.9299999999999</v>
      </c>
      <c r="I30" s="313">
        <v>489.14</v>
      </c>
      <c r="J30" s="314">
        <f>SUM(J4:J29)</f>
        <v>513.25</v>
      </c>
      <c r="K30" s="335">
        <f>SUM(K4:K29)</f>
        <v>493.84</v>
      </c>
      <c r="L30" s="390">
        <f>SUM(L4:L29)</f>
        <v>481.21000000000004</v>
      </c>
    </row>
    <row r="31" spans="1:10" ht="15" customHeight="1" thickTop="1">
      <c r="A31" s="315"/>
      <c r="B31" s="315"/>
      <c r="C31" s="315"/>
      <c r="D31" s="315"/>
      <c r="E31" s="315"/>
      <c r="F31" s="315"/>
      <c r="G31" s="315"/>
      <c r="H31" s="315"/>
      <c r="I31" s="315"/>
      <c r="J31" s="315"/>
    </row>
    <row r="32" spans="2:10" ht="12">
      <c r="B32" s="316"/>
      <c r="C32" s="317" t="s">
        <v>39</v>
      </c>
      <c r="D32" s="458" t="s">
        <v>43</v>
      </c>
      <c r="E32" s="459"/>
      <c r="F32" s="459"/>
      <c r="G32" s="459"/>
      <c r="H32" s="317"/>
      <c r="I32" s="317"/>
      <c r="J32" s="317"/>
    </row>
    <row r="33" ht="15" customHeight="1">
      <c r="C33" s="293" t="s">
        <v>39</v>
      </c>
    </row>
  </sheetData>
  <mergeCells count="1">
    <mergeCell ref="D32:G32"/>
  </mergeCells>
  <printOptions/>
  <pageMargins left="0.5" right="0.5" top="0.75" bottom="0.5" header="0.5" footer="0.5"/>
  <pageSetup horizontalDpi="300" verticalDpi="300" orientation="landscape" r:id="rId1"/>
  <headerFooter alignWithMargins="0">
    <oddHeader>&amp;C&amp;"Arial,Bold"&amp;14Graduate Student Full Time Equivalency (FTE)
July 15 Comparisions 1996-2006
</oddHeader>
    <oddFooter xml:space="preserve">&amp;R&amp;D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827"/>
  <sheetViews>
    <sheetView workbookViewId="0" topLeftCell="A1">
      <selection activeCell="N18" sqref="N18"/>
    </sheetView>
  </sheetViews>
  <sheetFormatPr defaultColWidth="9.140625" defaultRowHeight="12.75"/>
  <cols>
    <col min="1" max="1" width="6.7109375" style="37" bestFit="1" customWidth="1"/>
    <col min="2" max="2" width="23.8515625" style="37" customWidth="1"/>
    <col min="3" max="3" width="8.7109375" style="40" bestFit="1" customWidth="1"/>
    <col min="4" max="5" width="8.7109375" style="27" bestFit="1" customWidth="1"/>
    <col min="6" max="7" width="8.7109375" style="40" bestFit="1" customWidth="1"/>
    <col min="8" max="8" width="8.7109375" style="38" bestFit="1" customWidth="1"/>
    <col min="9" max="10" width="8.7109375" style="38" customWidth="1"/>
    <col min="11" max="11" width="8.7109375" style="437" customWidth="1"/>
    <col min="12" max="12" width="8.7109375" style="38" customWidth="1"/>
  </cols>
  <sheetData>
    <row r="1" ht="13.5" thickBot="1">
      <c r="K1" s="441"/>
    </row>
    <row r="2" spans="1:12" ht="14.25" thickBot="1" thickTop="1">
      <c r="A2" s="2" t="s">
        <v>0</v>
      </c>
      <c r="B2" s="3" t="s">
        <v>1</v>
      </c>
      <c r="C2" s="19">
        <v>35414</v>
      </c>
      <c r="D2" s="18">
        <v>35779</v>
      </c>
      <c r="E2" s="18">
        <v>36509</v>
      </c>
      <c r="F2" s="45">
        <v>36875</v>
      </c>
      <c r="G2" s="45">
        <v>37240</v>
      </c>
      <c r="H2" s="45">
        <v>37605</v>
      </c>
      <c r="I2" s="45">
        <v>37970</v>
      </c>
      <c r="J2" s="436">
        <v>38336</v>
      </c>
      <c r="K2" s="442">
        <v>38701</v>
      </c>
      <c r="L2" s="380">
        <v>39066</v>
      </c>
    </row>
    <row r="3" spans="1:12" ht="13.5" thickTop="1">
      <c r="A3" s="6" t="s">
        <v>2</v>
      </c>
      <c r="B3" s="7" t="s">
        <v>3</v>
      </c>
      <c r="C3" s="140">
        <v>120</v>
      </c>
      <c r="D3" s="140">
        <v>98.1</v>
      </c>
      <c r="E3" s="26">
        <v>118.1</v>
      </c>
      <c r="F3" s="152">
        <v>113.5</v>
      </c>
      <c r="G3" s="153">
        <v>165.71</v>
      </c>
      <c r="H3" s="152">
        <v>179.25</v>
      </c>
      <c r="I3" s="152">
        <v>180.8</v>
      </c>
      <c r="J3" s="431">
        <v>172.58</v>
      </c>
      <c r="K3" s="440">
        <v>157.25</v>
      </c>
      <c r="L3" s="282">
        <v>143.5</v>
      </c>
    </row>
    <row r="4" spans="1:12" ht="12.75">
      <c r="A4" s="6" t="s">
        <v>4</v>
      </c>
      <c r="B4" s="7" t="s">
        <v>5</v>
      </c>
      <c r="C4" s="154">
        <v>4.5</v>
      </c>
      <c r="D4" s="154">
        <v>9</v>
      </c>
      <c r="E4" s="29">
        <v>11.8</v>
      </c>
      <c r="F4" s="155">
        <v>14.6</v>
      </c>
      <c r="G4" s="155">
        <v>40.83</v>
      </c>
      <c r="H4" s="155">
        <v>42.67</v>
      </c>
      <c r="I4" s="155">
        <v>48.25</v>
      </c>
      <c r="J4" s="432">
        <v>61.33</v>
      </c>
      <c r="K4" s="155">
        <v>69.25</v>
      </c>
      <c r="L4" s="283">
        <v>70.58</v>
      </c>
    </row>
    <row r="5" spans="1:13" ht="12.75">
      <c r="A5" s="6" t="s">
        <v>6</v>
      </c>
      <c r="B5" s="7" t="s">
        <v>7</v>
      </c>
      <c r="C5" s="31">
        <f>SUM(3+0.5+16.2)</f>
        <v>19.7</v>
      </c>
      <c r="D5" s="31">
        <f>SUM(1.3+1.9+25)</f>
        <v>28.2</v>
      </c>
      <c r="E5" s="23">
        <v>22.7</v>
      </c>
      <c r="F5" s="155">
        <v>28</v>
      </c>
      <c r="G5" s="155">
        <v>35.67</v>
      </c>
      <c r="H5" s="155">
        <v>40.92</v>
      </c>
      <c r="I5" s="155">
        <v>40.42</v>
      </c>
      <c r="J5" s="432">
        <v>24.83</v>
      </c>
      <c r="K5" s="155">
        <v>21</v>
      </c>
      <c r="L5" s="283">
        <v>19.25</v>
      </c>
      <c r="M5" s="381"/>
    </row>
    <row r="6" spans="1:12" ht="12.75">
      <c r="A6" s="6" t="s">
        <v>6</v>
      </c>
      <c r="B6" s="7" t="s">
        <v>8</v>
      </c>
      <c r="C6" s="31">
        <f>SUM(4.5+5)</f>
        <v>9.5</v>
      </c>
      <c r="D6" s="31">
        <f>SUM(3.5+2.8+0.3)</f>
        <v>6.6</v>
      </c>
      <c r="E6" s="23">
        <f>SUM(5.3+2)</f>
        <v>7.3</v>
      </c>
      <c r="F6" s="155">
        <v>6.3</v>
      </c>
      <c r="G6" s="155">
        <v>5.46</v>
      </c>
      <c r="H6" s="155">
        <v>11.17</v>
      </c>
      <c r="I6" s="155">
        <v>12.75</v>
      </c>
      <c r="J6" s="432">
        <v>14.42</v>
      </c>
      <c r="K6" s="155">
        <v>11.33</v>
      </c>
      <c r="L6" s="283">
        <v>11.25</v>
      </c>
    </row>
    <row r="7" spans="1:12" ht="12.75">
      <c r="A7" s="6" t="s">
        <v>6</v>
      </c>
      <c r="B7" s="7" t="s">
        <v>25</v>
      </c>
      <c r="C7" s="31">
        <v>19.6</v>
      </c>
      <c r="D7" s="31">
        <v>18.5</v>
      </c>
      <c r="E7" s="23">
        <v>16.8</v>
      </c>
      <c r="F7" s="155">
        <v>25.5</v>
      </c>
      <c r="G7" s="155">
        <v>12.25</v>
      </c>
      <c r="H7" s="155">
        <v>16.17</v>
      </c>
      <c r="I7" s="155">
        <v>23.5</v>
      </c>
      <c r="J7" s="432">
        <v>26.17</v>
      </c>
      <c r="K7" s="155">
        <v>33.75</v>
      </c>
      <c r="L7" s="283">
        <v>29.17</v>
      </c>
    </row>
    <row r="8" spans="1:12" ht="12.75">
      <c r="A8" s="6" t="s">
        <v>26</v>
      </c>
      <c r="B8" s="7" t="s">
        <v>9</v>
      </c>
      <c r="C8" s="31">
        <f>SUM(3.5+0.3+1+1.8+1.8+0.8+0.5+3.5+2.8+5+1.5+3.9+2.3+4.8+0.5+0.5+3.5)</f>
        <v>38</v>
      </c>
      <c r="D8" s="31">
        <f>SUM(6+0.6+0.8+0.8+1.3+0.3+3+0.8+3.8+2.7+2.8+0.5+1.8+0.5+0.5+3.8)</f>
        <v>30.000000000000004</v>
      </c>
      <c r="E8" s="23">
        <f>SUM(3.8+0.5+0.3+2.8+0.3+7.3+2.3+4.7+0.3+0.5+0.3+6)</f>
        <v>29.1</v>
      </c>
      <c r="F8" s="155">
        <v>30.2</v>
      </c>
      <c r="G8" s="155">
        <v>26.33</v>
      </c>
      <c r="H8" s="155">
        <v>38.92</v>
      </c>
      <c r="I8" s="155">
        <v>38.25</v>
      </c>
      <c r="J8" s="432">
        <v>32.54</v>
      </c>
      <c r="K8" s="155">
        <v>28.5</v>
      </c>
      <c r="L8" s="283">
        <v>17.42</v>
      </c>
    </row>
    <row r="9" spans="1:12" ht="12.75">
      <c r="A9" s="6" t="s">
        <v>6</v>
      </c>
      <c r="B9" s="7" t="s">
        <v>31</v>
      </c>
      <c r="C9" s="31">
        <f>SUM(34.8+4.8+7.3)</f>
        <v>46.89999999999999</v>
      </c>
      <c r="D9" s="31">
        <f>SUM(37.2+6.3+7.5)</f>
        <v>51</v>
      </c>
      <c r="E9" s="23">
        <f>SUM(33.3+21.8+5.2)</f>
        <v>60.3</v>
      </c>
      <c r="F9" s="155">
        <v>73.5</v>
      </c>
      <c r="G9" s="155">
        <v>77.08</v>
      </c>
      <c r="H9" s="155">
        <v>67.67</v>
      </c>
      <c r="I9" s="155">
        <v>67.21</v>
      </c>
      <c r="J9" s="432">
        <v>59.83</v>
      </c>
      <c r="K9" s="155">
        <v>64.58</v>
      </c>
      <c r="L9" s="283">
        <v>59.12</v>
      </c>
    </row>
    <row r="10" spans="1:12" ht="12.75">
      <c r="A10" s="6" t="s">
        <v>6</v>
      </c>
      <c r="B10" s="7" t="s">
        <v>32</v>
      </c>
      <c r="C10" s="31" t="s">
        <v>24</v>
      </c>
      <c r="D10" s="31">
        <v>1</v>
      </c>
      <c r="E10" s="23">
        <v>7.2</v>
      </c>
      <c r="F10" s="155">
        <v>4.9</v>
      </c>
      <c r="G10" s="155">
        <v>2.25</v>
      </c>
      <c r="H10" s="155">
        <v>2.5</v>
      </c>
      <c r="I10" s="155">
        <v>5.83</v>
      </c>
      <c r="J10" s="432">
        <v>3.5</v>
      </c>
      <c r="K10" s="155">
        <v>4.25</v>
      </c>
      <c r="L10" s="283">
        <v>6.25</v>
      </c>
    </row>
    <row r="11" spans="1:12" s="285" customFormat="1" ht="12.75">
      <c r="A11" s="6" t="s">
        <v>6</v>
      </c>
      <c r="B11" s="287" t="s">
        <v>48</v>
      </c>
      <c r="C11" s="31">
        <f>SUM(4+0.8+5.5)</f>
        <v>10.3</v>
      </c>
      <c r="D11" s="31">
        <f>SUM(2.5+0.3)</f>
        <v>2.8</v>
      </c>
      <c r="E11" s="23">
        <v>7.7</v>
      </c>
      <c r="F11" s="28">
        <v>4.3</v>
      </c>
      <c r="G11" s="28">
        <v>5</v>
      </c>
      <c r="H11" s="28">
        <v>4.75</v>
      </c>
      <c r="I11" s="28">
        <v>9.92</v>
      </c>
      <c r="J11" s="433">
        <v>13.08</v>
      </c>
      <c r="K11" s="28">
        <v>8.5</v>
      </c>
      <c r="L11" s="286">
        <v>5.42</v>
      </c>
    </row>
    <row r="12" spans="1:12" ht="12.75">
      <c r="A12" s="6" t="s">
        <v>10</v>
      </c>
      <c r="B12" s="7" t="s">
        <v>11</v>
      </c>
      <c r="C12" s="31">
        <v>9.8</v>
      </c>
      <c r="D12" s="31">
        <v>13.3</v>
      </c>
      <c r="E12" s="23">
        <v>9.9</v>
      </c>
      <c r="F12" s="155">
        <v>10.7</v>
      </c>
      <c r="G12" s="155">
        <v>5.83</v>
      </c>
      <c r="H12" s="155">
        <v>8.42</v>
      </c>
      <c r="I12" s="155">
        <v>7.5</v>
      </c>
      <c r="J12" s="432">
        <v>5.5</v>
      </c>
      <c r="K12" s="155">
        <v>5.25</v>
      </c>
      <c r="L12" s="283">
        <v>6.75</v>
      </c>
    </row>
    <row r="13" spans="1:12" ht="12.75">
      <c r="A13" s="6" t="s">
        <v>10</v>
      </c>
      <c r="B13" s="7" t="s">
        <v>12</v>
      </c>
      <c r="C13" s="31">
        <v>4.5</v>
      </c>
      <c r="D13" s="31">
        <v>5.1</v>
      </c>
      <c r="E13" s="23">
        <v>6.7</v>
      </c>
      <c r="F13" s="155">
        <v>8.5</v>
      </c>
      <c r="G13" s="155">
        <v>10.29</v>
      </c>
      <c r="H13" s="155">
        <v>13.21</v>
      </c>
      <c r="I13" s="155">
        <v>11</v>
      </c>
      <c r="J13" s="432">
        <v>7.08</v>
      </c>
      <c r="K13" s="155">
        <v>22.08</v>
      </c>
      <c r="L13" s="283">
        <v>17.08</v>
      </c>
    </row>
    <row r="14" spans="1:12" ht="12.75">
      <c r="A14" s="6" t="s">
        <v>10</v>
      </c>
      <c r="B14" s="7" t="s">
        <v>13</v>
      </c>
      <c r="C14" s="31">
        <v>12.5</v>
      </c>
      <c r="D14" s="31">
        <v>13</v>
      </c>
      <c r="E14" s="23">
        <v>7.8</v>
      </c>
      <c r="F14" s="155">
        <v>2.8</v>
      </c>
      <c r="G14" s="155">
        <v>9.83</v>
      </c>
      <c r="H14" s="155">
        <v>11.75</v>
      </c>
      <c r="I14" s="155">
        <v>10.5</v>
      </c>
      <c r="J14" s="432">
        <v>16.92</v>
      </c>
      <c r="K14" s="155">
        <v>14</v>
      </c>
      <c r="L14" s="283">
        <v>12.75</v>
      </c>
    </row>
    <row r="15" spans="1:12" ht="12.75">
      <c r="A15" s="6" t="s">
        <v>34</v>
      </c>
      <c r="B15" s="7" t="s">
        <v>44</v>
      </c>
      <c r="C15" s="31">
        <v>9.3</v>
      </c>
      <c r="D15" s="31">
        <v>9</v>
      </c>
      <c r="E15" s="23">
        <v>14.5</v>
      </c>
      <c r="F15" s="155">
        <v>11.3</v>
      </c>
      <c r="G15" s="155">
        <v>16</v>
      </c>
      <c r="H15" s="155">
        <v>10.75</v>
      </c>
      <c r="I15" s="155">
        <v>12</v>
      </c>
      <c r="J15" s="432">
        <v>5.17</v>
      </c>
      <c r="K15" s="155">
        <v>10.67</v>
      </c>
      <c r="L15" s="283">
        <v>9.5</v>
      </c>
    </row>
    <row r="16" spans="1:12" ht="12.75">
      <c r="A16" s="6" t="s">
        <v>10</v>
      </c>
      <c r="B16" s="7" t="s">
        <v>14</v>
      </c>
      <c r="C16" s="31">
        <f>SUM(7.4+7+0.3+4.2+1+2.5)</f>
        <v>22.400000000000002</v>
      </c>
      <c r="D16" s="31">
        <f>SUM(6+8.1+1+8.8+1.5+2.8)</f>
        <v>28.2</v>
      </c>
      <c r="E16" s="23">
        <f>SUM(2.9+5.1+1.8+6.1+0.8+1.4)</f>
        <v>18.099999999999998</v>
      </c>
      <c r="F16" s="155">
        <v>17.4</v>
      </c>
      <c r="G16" s="155">
        <v>22.58</v>
      </c>
      <c r="H16" s="155">
        <v>25.33</v>
      </c>
      <c r="I16" s="155">
        <v>31.08</v>
      </c>
      <c r="J16" s="432">
        <v>46.54</v>
      </c>
      <c r="K16" s="155">
        <v>39.42</v>
      </c>
      <c r="L16" s="283">
        <v>33.92</v>
      </c>
    </row>
    <row r="17" spans="1:12" ht="12.75">
      <c r="A17" s="6" t="s">
        <v>29</v>
      </c>
      <c r="B17" s="7" t="s">
        <v>30</v>
      </c>
      <c r="C17" s="31" t="s">
        <v>38</v>
      </c>
      <c r="D17" s="31" t="s">
        <v>38</v>
      </c>
      <c r="E17" s="23" t="s">
        <v>38</v>
      </c>
      <c r="F17" s="155" t="s">
        <v>38</v>
      </c>
      <c r="G17" s="155">
        <v>1</v>
      </c>
      <c r="H17" s="155">
        <v>1</v>
      </c>
      <c r="I17" s="155">
        <v>1.75</v>
      </c>
      <c r="J17" s="432">
        <v>1.83</v>
      </c>
      <c r="K17" s="155">
        <v>3</v>
      </c>
      <c r="L17" s="283">
        <v>1.67</v>
      </c>
    </row>
    <row r="18" spans="1:12" ht="12.75">
      <c r="A18" s="6" t="s">
        <v>29</v>
      </c>
      <c r="B18" s="7" t="s">
        <v>45</v>
      </c>
      <c r="C18" s="31" t="s">
        <v>38</v>
      </c>
      <c r="D18" s="31" t="s">
        <v>38</v>
      </c>
      <c r="E18" s="23" t="s">
        <v>38</v>
      </c>
      <c r="F18" s="155" t="s">
        <v>38</v>
      </c>
      <c r="G18" s="155">
        <v>0</v>
      </c>
      <c r="H18" s="155">
        <v>0</v>
      </c>
      <c r="I18" s="155">
        <v>0</v>
      </c>
      <c r="J18" s="432">
        <v>0.25</v>
      </c>
      <c r="K18" s="155">
        <v>0.5</v>
      </c>
      <c r="L18" s="283">
        <v>0.5</v>
      </c>
    </row>
    <row r="19" spans="1:12" ht="12.75">
      <c r="A19" s="6" t="s">
        <v>29</v>
      </c>
      <c r="B19" s="7" t="s">
        <v>46</v>
      </c>
      <c r="C19" s="23" t="s">
        <v>38</v>
      </c>
      <c r="D19" s="155" t="s">
        <v>38</v>
      </c>
      <c r="E19" s="31" t="s">
        <v>38</v>
      </c>
      <c r="F19" s="31" t="s">
        <v>38</v>
      </c>
      <c r="G19" s="23" t="s">
        <v>38</v>
      </c>
      <c r="H19" s="155" t="s">
        <v>38</v>
      </c>
      <c r="I19" s="155">
        <v>0</v>
      </c>
      <c r="J19" s="432">
        <v>2.75</v>
      </c>
      <c r="K19" s="155">
        <v>1.5</v>
      </c>
      <c r="L19" s="283">
        <v>1</v>
      </c>
    </row>
    <row r="20" spans="1:12" ht="12.75">
      <c r="A20" s="6" t="s">
        <v>29</v>
      </c>
      <c r="B20" s="7" t="s">
        <v>47</v>
      </c>
      <c r="C20" s="23" t="s">
        <v>38</v>
      </c>
      <c r="D20" s="155" t="s">
        <v>38</v>
      </c>
      <c r="E20" s="31" t="s">
        <v>38</v>
      </c>
      <c r="F20" s="31" t="s">
        <v>38</v>
      </c>
      <c r="G20" s="23" t="s">
        <v>38</v>
      </c>
      <c r="H20" s="155" t="s">
        <v>38</v>
      </c>
      <c r="I20" s="155">
        <v>0</v>
      </c>
      <c r="J20" s="432">
        <v>0</v>
      </c>
      <c r="K20" s="155">
        <v>0</v>
      </c>
      <c r="L20" s="283">
        <v>0</v>
      </c>
    </row>
    <row r="21" spans="1:12" ht="12.75">
      <c r="A21" s="6" t="s">
        <v>29</v>
      </c>
      <c r="B21" s="7" t="s">
        <v>51</v>
      </c>
      <c r="C21" s="31" t="s">
        <v>38</v>
      </c>
      <c r="D21" s="438" t="s">
        <v>38</v>
      </c>
      <c r="E21" s="31" t="s">
        <v>38</v>
      </c>
      <c r="F21" s="31" t="s">
        <v>38</v>
      </c>
      <c r="G21" s="23" t="s">
        <v>38</v>
      </c>
      <c r="H21" s="155" t="s">
        <v>38</v>
      </c>
      <c r="I21" s="155" t="s">
        <v>38</v>
      </c>
      <c r="J21" s="432" t="s">
        <v>38</v>
      </c>
      <c r="K21" s="155" t="s">
        <v>38</v>
      </c>
      <c r="L21" s="283">
        <v>0.25</v>
      </c>
    </row>
    <row r="22" spans="1:12" ht="12.75">
      <c r="A22" s="6" t="s">
        <v>15</v>
      </c>
      <c r="B22" s="7" t="s">
        <v>16</v>
      </c>
      <c r="C22" s="31">
        <v>0.5</v>
      </c>
      <c r="D22" s="31">
        <v>0.3</v>
      </c>
      <c r="E22" s="23">
        <v>2.3</v>
      </c>
      <c r="F22" s="155">
        <v>1.8</v>
      </c>
      <c r="G22" s="155">
        <v>2</v>
      </c>
      <c r="H22" s="155">
        <v>2.08</v>
      </c>
      <c r="I22" s="155">
        <v>3.25</v>
      </c>
      <c r="J22" s="432">
        <v>1</v>
      </c>
      <c r="K22" s="155">
        <v>0</v>
      </c>
      <c r="L22" s="283">
        <v>0</v>
      </c>
    </row>
    <row r="23" spans="1:12" ht="12.75">
      <c r="A23" s="6" t="s">
        <v>15</v>
      </c>
      <c r="B23" s="7" t="s">
        <v>17</v>
      </c>
      <c r="C23" s="31">
        <v>0</v>
      </c>
      <c r="D23" s="31">
        <v>0</v>
      </c>
      <c r="E23" s="23">
        <v>0</v>
      </c>
      <c r="F23" s="155">
        <v>0</v>
      </c>
      <c r="G23" s="155">
        <v>0</v>
      </c>
      <c r="H23" s="155">
        <v>0</v>
      </c>
      <c r="I23" s="155">
        <v>0</v>
      </c>
      <c r="J23" s="432">
        <v>0</v>
      </c>
      <c r="K23" s="155">
        <v>0</v>
      </c>
      <c r="L23" s="283">
        <v>0.25</v>
      </c>
    </row>
    <row r="24" spans="1:12" ht="12.75">
      <c r="A24" s="6" t="s">
        <v>28</v>
      </c>
      <c r="B24" s="7" t="s">
        <v>49</v>
      </c>
      <c r="C24" s="31">
        <v>22.8</v>
      </c>
      <c r="D24" s="31">
        <v>26</v>
      </c>
      <c r="E24" s="23">
        <v>19</v>
      </c>
      <c r="F24" s="155">
        <v>23.9</v>
      </c>
      <c r="G24" s="155">
        <v>19.42</v>
      </c>
      <c r="H24" s="155">
        <v>24.37</v>
      </c>
      <c r="I24" s="155">
        <v>36.42</v>
      </c>
      <c r="J24" s="432">
        <v>30.83</v>
      </c>
      <c r="K24" s="155">
        <v>20.17</v>
      </c>
      <c r="L24" s="283">
        <v>22.32</v>
      </c>
    </row>
    <row r="25" spans="1:12" ht="12.75">
      <c r="A25" s="6" t="s">
        <v>19</v>
      </c>
      <c r="B25" s="7" t="s">
        <v>20</v>
      </c>
      <c r="C25" s="31">
        <v>1.5</v>
      </c>
      <c r="D25" s="31">
        <v>0.3</v>
      </c>
      <c r="E25" s="23">
        <v>0.5</v>
      </c>
      <c r="F25" s="155">
        <v>0.3</v>
      </c>
      <c r="G25" s="155">
        <v>0</v>
      </c>
      <c r="H25" s="155">
        <v>0.75</v>
      </c>
      <c r="I25" s="155">
        <v>0.92</v>
      </c>
      <c r="J25" s="432">
        <v>2.33</v>
      </c>
      <c r="K25" s="155">
        <v>0</v>
      </c>
      <c r="L25" s="283">
        <v>2.5</v>
      </c>
    </row>
    <row r="26" spans="1:12" ht="12.75">
      <c r="A26" s="6" t="s">
        <v>21</v>
      </c>
      <c r="B26" s="7" t="s">
        <v>22</v>
      </c>
      <c r="C26" s="31">
        <v>0</v>
      </c>
      <c r="D26" s="31">
        <v>0</v>
      </c>
      <c r="E26" s="23">
        <v>0.3</v>
      </c>
      <c r="F26" s="155">
        <v>0</v>
      </c>
      <c r="G26" s="155">
        <v>0</v>
      </c>
      <c r="H26" s="155">
        <v>0.75</v>
      </c>
      <c r="I26" s="155">
        <v>0</v>
      </c>
      <c r="J26" s="432">
        <v>1.67</v>
      </c>
      <c r="K26" s="155">
        <v>0</v>
      </c>
      <c r="L26" s="283">
        <v>0</v>
      </c>
    </row>
    <row r="27" spans="1:12" ht="13.5" thickBot="1">
      <c r="A27" s="13" t="s">
        <v>21</v>
      </c>
      <c r="B27" s="14" t="s">
        <v>14</v>
      </c>
      <c r="C27" s="141">
        <v>0</v>
      </c>
      <c r="D27" s="141">
        <v>0</v>
      </c>
      <c r="E27" s="156">
        <v>0.2</v>
      </c>
      <c r="F27" s="157">
        <v>0.8</v>
      </c>
      <c r="G27" s="158">
        <v>0</v>
      </c>
      <c r="H27" s="157">
        <v>1.58</v>
      </c>
      <c r="I27" s="157">
        <v>1.42</v>
      </c>
      <c r="J27" s="434">
        <v>1.25</v>
      </c>
      <c r="K27" s="157">
        <v>0</v>
      </c>
      <c r="L27" s="284">
        <v>0.92</v>
      </c>
    </row>
    <row r="28" spans="1:12" ht="14.25" thickBot="1" thickTop="1">
      <c r="A28" s="104"/>
      <c r="B28" s="104" t="s">
        <v>23</v>
      </c>
      <c r="C28" s="142">
        <v>360.5</v>
      </c>
      <c r="D28" s="142">
        <v>343.6</v>
      </c>
      <c r="E28" s="142">
        <v>361.8</v>
      </c>
      <c r="F28" s="159">
        <v>377.9</v>
      </c>
      <c r="G28" s="160">
        <f aca="true" t="shared" si="0" ref="G28:L28">SUM(G3:G27)</f>
        <v>457.53000000000003</v>
      </c>
      <c r="H28" s="160">
        <f t="shared" si="0"/>
        <v>504.01000000000005</v>
      </c>
      <c r="I28" s="160">
        <f t="shared" si="0"/>
        <v>542.7699999999999</v>
      </c>
      <c r="J28" s="435">
        <f t="shared" si="0"/>
        <v>531.4000000000001</v>
      </c>
      <c r="K28" s="439">
        <f t="shared" si="0"/>
        <v>515</v>
      </c>
      <c r="L28" s="160">
        <f t="shared" si="0"/>
        <v>471.37000000000006</v>
      </c>
    </row>
    <row r="29" ht="13.5" thickTop="1">
      <c r="C29" s="41"/>
    </row>
    <row r="30" ht="12.75">
      <c r="C30" s="43"/>
    </row>
    <row r="31" ht="12.75">
      <c r="C31" s="41"/>
    </row>
    <row r="32" ht="12.75">
      <c r="C32" s="41"/>
    </row>
    <row r="33" ht="12.75">
      <c r="C33" s="41"/>
    </row>
    <row r="34" ht="12.75">
      <c r="C34" s="41"/>
    </row>
    <row r="35" ht="12.75">
      <c r="C35" s="41"/>
    </row>
    <row r="36" ht="12.75">
      <c r="C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1"/>
    </row>
    <row r="45" ht="12.75">
      <c r="C45" s="41"/>
    </row>
    <row r="46" ht="12.75">
      <c r="C46" s="41"/>
    </row>
    <row r="47" ht="12.75">
      <c r="C47" s="41"/>
    </row>
    <row r="48" ht="12.75">
      <c r="C48" s="41"/>
    </row>
    <row r="49" ht="12.75">
      <c r="C49" s="41"/>
    </row>
    <row r="50" ht="12.75">
      <c r="C50" s="41"/>
    </row>
    <row r="51" ht="12.75">
      <c r="C51" s="41"/>
    </row>
    <row r="52" ht="12.75">
      <c r="C52" s="41"/>
    </row>
    <row r="53" ht="12.75">
      <c r="C53" s="41"/>
    </row>
    <row r="54" ht="12.75">
      <c r="C54" s="41"/>
    </row>
    <row r="55" ht="12.75">
      <c r="C55" s="44"/>
    </row>
    <row r="56" ht="12.75">
      <c r="C56" s="42"/>
    </row>
    <row r="57" ht="12.75">
      <c r="C57" s="42"/>
    </row>
    <row r="58" ht="12.75">
      <c r="C58" s="42"/>
    </row>
    <row r="59" ht="12.75">
      <c r="C59" s="42"/>
    </row>
    <row r="60" ht="12.75">
      <c r="C60" s="42"/>
    </row>
    <row r="61" ht="12.75">
      <c r="C61" s="42"/>
    </row>
    <row r="62" ht="12.75">
      <c r="C62" s="42"/>
    </row>
    <row r="63" ht="12.75">
      <c r="C63" s="42"/>
    </row>
    <row r="64" ht="12.75">
      <c r="C64" s="42"/>
    </row>
    <row r="65" ht="12.75">
      <c r="C65" s="42"/>
    </row>
    <row r="66" ht="12.75">
      <c r="C66" s="42"/>
    </row>
    <row r="67" ht="12.75">
      <c r="C67" s="42"/>
    </row>
    <row r="68" ht="12.75">
      <c r="C68" s="42"/>
    </row>
    <row r="69" ht="12.75">
      <c r="C69" s="42"/>
    </row>
    <row r="70" ht="12.75">
      <c r="C70" s="42"/>
    </row>
    <row r="71" ht="12.75">
      <c r="C71" s="42"/>
    </row>
    <row r="72" ht="12.75">
      <c r="C72" s="42"/>
    </row>
    <row r="73" ht="12.75">
      <c r="C73" s="42"/>
    </row>
    <row r="74" ht="12.75">
      <c r="C74" s="42"/>
    </row>
    <row r="75" ht="12.75">
      <c r="C75" s="42"/>
    </row>
    <row r="76" ht="12.75">
      <c r="C76" s="42"/>
    </row>
    <row r="77" ht="12.75">
      <c r="C77" s="42"/>
    </row>
    <row r="78" ht="12.75">
      <c r="C78" s="42"/>
    </row>
    <row r="79" ht="12.75">
      <c r="C79" s="42"/>
    </row>
    <row r="80" ht="12.75">
      <c r="C80" s="42"/>
    </row>
    <row r="81" ht="12.75">
      <c r="C81" s="42"/>
    </row>
    <row r="82" ht="12.75">
      <c r="C82" s="42"/>
    </row>
    <row r="83" ht="12.75">
      <c r="C83" s="42"/>
    </row>
    <row r="84" ht="12.75">
      <c r="C84" s="42"/>
    </row>
    <row r="85" ht="12.75">
      <c r="C85" s="42"/>
    </row>
    <row r="86" ht="12.75">
      <c r="C86" s="42"/>
    </row>
    <row r="87" ht="12.75">
      <c r="C87" s="42"/>
    </row>
    <row r="88" ht="12.75">
      <c r="C88" s="42"/>
    </row>
    <row r="89" ht="12.75">
      <c r="C89" s="42"/>
    </row>
    <row r="90" ht="12.75">
      <c r="C90" s="42"/>
    </row>
    <row r="91" ht="12.75">
      <c r="C91" s="42"/>
    </row>
    <row r="92" ht="12.75">
      <c r="C92" s="42"/>
    </row>
    <row r="93" ht="12.75">
      <c r="C93" s="42"/>
    </row>
    <row r="94" ht="12.75">
      <c r="C94" s="42"/>
    </row>
    <row r="95" ht="12.75">
      <c r="C95" s="42"/>
    </row>
    <row r="96" ht="12.75">
      <c r="C96" s="42"/>
    </row>
    <row r="97" ht="12.75">
      <c r="C97" s="42"/>
    </row>
    <row r="98" ht="12.75">
      <c r="C98" s="42"/>
    </row>
    <row r="99" ht="12.75">
      <c r="C99" s="42"/>
    </row>
    <row r="100" ht="12.75">
      <c r="C100" s="42"/>
    </row>
    <row r="101" ht="12.75">
      <c r="C101" s="42"/>
    </row>
    <row r="102" ht="12.75">
      <c r="C102" s="42"/>
    </row>
    <row r="103" ht="12.75">
      <c r="C103" s="42"/>
    </row>
    <row r="104" ht="12.75">
      <c r="C104" s="42"/>
    </row>
    <row r="105" ht="12.75">
      <c r="C105" s="42"/>
    </row>
    <row r="106" ht="12.75">
      <c r="C106" s="42"/>
    </row>
    <row r="107" ht="12.75">
      <c r="C107" s="42"/>
    </row>
    <row r="108" ht="12.75">
      <c r="C108" s="42"/>
    </row>
    <row r="109" ht="12.75">
      <c r="C109" s="42"/>
    </row>
    <row r="110" ht="12.75">
      <c r="C110" s="42"/>
    </row>
    <row r="111" ht="12.75">
      <c r="C111" s="42"/>
    </row>
    <row r="112" ht="12.75">
      <c r="C112" s="42"/>
    </row>
    <row r="113" ht="12.75">
      <c r="C113" s="42"/>
    </row>
    <row r="114" ht="12.75">
      <c r="C114" s="42"/>
    </row>
    <row r="115" ht="12.75">
      <c r="C115" s="42"/>
    </row>
    <row r="116" ht="12.75">
      <c r="C116" s="42"/>
    </row>
    <row r="117" ht="12.75">
      <c r="C117" s="42"/>
    </row>
    <row r="118" ht="12.75">
      <c r="C118" s="42"/>
    </row>
    <row r="119" ht="12.75">
      <c r="C119" s="42"/>
    </row>
    <row r="120" ht="12.75">
      <c r="C120" s="42"/>
    </row>
    <row r="121" ht="12.75">
      <c r="C121" s="42"/>
    </row>
    <row r="122" ht="12.75">
      <c r="C122" s="42"/>
    </row>
    <row r="123" ht="12.75">
      <c r="C123" s="42"/>
    </row>
    <row r="124" ht="12.75">
      <c r="C124" s="42"/>
    </row>
    <row r="125" ht="12.75">
      <c r="C125" s="42"/>
    </row>
    <row r="126" ht="12.75">
      <c r="C126" s="42"/>
    </row>
    <row r="127" ht="12.75">
      <c r="C127" s="42"/>
    </row>
    <row r="128" ht="12.75">
      <c r="C128" s="42"/>
    </row>
    <row r="129" ht="12.75">
      <c r="C129" s="42"/>
    </row>
    <row r="130" ht="12.75">
      <c r="C130" s="42"/>
    </row>
    <row r="131" ht="12.75">
      <c r="C131" s="42"/>
    </row>
    <row r="132" ht="12.75">
      <c r="C132" s="42"/>
    </row>
    <row r="133" ht="12.75">
      <c r="C133" s="42"/>
    </row>
    <row r="134" ht="12.75">
      <c r="C134" s="42"/>
    </row>
    <row r="135" ht="12.75">
      <c r="C135" s="42"/>
    </row>
    <row r="136" ht="12.75">
      <c r="C136" s="42"/>
    </row>
    <row r="137" ht="12.75">
      <c r="C137" s="42"/>
    </row>
    <row r="138" ht="12.75">
      <c r="C138" s="42"/>
    </row>
    <row r="139" ht="12.75">
      <c r="C139" s="42"/>
    </row>
    <row r="140" ht="12.75">
      <c r="C140" s="42"/>
    </row>
    <row r="141" ht="12.75">
      <c r="C141" s="42"/>
    </row>
    <row r="142" ht="12.75">
      <c r="C142" s="42"/>
    </row>
    <row r="143" ht="12.75">
      <c r="C143" s="42"/>
    </row>
    <row r="144" ht="12.75">
      <c r="C144" s="42"/>
    </row>
    <row r="145" ht="12.75">
      <c r="C145" s="42"/>
    </row>
    <row r="146" ht="12.75">
      <c r="C146" s="42"/>
    </row>
    <row r="147" ht="12.75">
      <c r="C147" s="42"/>
    </row>
    <row r="148" ht="12.75">
      <c r="C148" s="42"/>
    </row>
    <row r="149" ht="12.75">
      <c r="C149" s="42"/>
    </row>
    <row r="150" ht="12.75">
      <c r="C150" s="42"/>
    </row>
    <row r="151" ht="12.75">
      <c r="C151" s="42"/>
    </row>
    <row r="152" ht="12.75">
      <c r="C152" s="42"/>
    </row>
    <row r="153" ht="12.75">
      <c r="C153" s="42"/>
    </row>
    <row r="154" ht="12.75">
      <c r="C154" s="42"/>
    </row>
    <row r="155" ht="12.75">
      <c r="C155" s="42"/>
    </row>
    <row r="156" ht="12.75">
      <c r="C156" s="42"/>
    </row>
    <row r="157" ht="12.75">
      <c r="C157" s="42"/>
    </row>
    <row r="158" ht="12.75">
      <c r="C158" s="42"/>
    </row>
    <row r="159" ht="12.75">
      <c r="C159" s="42"/>
    </row>
    <row r="160" ht="12.75">
      <c r="C160" s="42"/>
    </row>
    <row r="161" ht="12.75">
      <c r="C161" s="42"/>
    </row>
    <row r="162" ht="12.75">
      <c r="C162" s="42"/>
    </row>
    <row r="163" ht="12.75">
      <c r="C163" s="42"/>
    </row>
    <row r="164" ht="12.75">
      <c r="C164" s="42"/>
    </row>
    <row r="165" ht="12.75">
      <c r="C165" s="42"/>
    </row>
    <row r="166" ht="12.75">
      <c r="C166" s="42"/>
    </row>
    <row r="167" ht="12.75">
      <c r="C167" s="42"/>
    </row>
    <row r="168" ht="12.75">
      <c r="C168" s="42"/>
    </row>
    <row r="169" ht="12.75">
      <c r="C169" s="42"/>
    </row>
    <row r="170" ht="12.75">
      <c r="C170" s="42"/>
    </row>
    <row r="171" ht="12.75">
      <c r="C171" s="42"/>
    </row>
    <row r="172" ht="12.75">
      <c r="C172" s="42"/>
    </row>
    <row r="173" ht="12.75">
      <c r="C173" s="42"/>
    </row>
    <row r="174" ht="12.75">
      <c r="C174" s="42"/>
    </row>
    <row r="175" ht="12.75">
      <c r="C175" s="42"/>
    </row>
    <row r="176" ht="12.75">
      <c r="C176" s="42"/>
    </row>
    <row r="177" ht="12.75">
      <c r="C177" s="42"/>
    </row>
    <row r="178" ht="12.75">
      <c r="C178" s="42"/>
    </row>
    <row r="179" ht="12.75">
      <c r="C179" s="42"/>
    </row>
    <row r="180" ht="12.75">
      <c r="C180" s="42"/>
    </row>
    <row r="181" ht="12.75">
      <c r="C181" s="42"/>
    </row>
    <row r="182" ht="12.75">
      <c r="C182" s="42"/>
    </row>
    <row r="183" ht="12.75">
      <c r="C183" s="42"/>
    </row>
    <row r="184" ht="12.75">
      <c r="C184" s="42"/>
    </row>
    <row r="185" ht="12.75">
      <c r="C185" s="42"/>
    </row>
    <row r="186" ht="12.75">
      <c r="C186" s="42"/>
    </row>
    <row r="187" ht="12.75">
      <c r="C187" s="42"/>
    </row>
    <row r="188" ht="12.75">
      <c r="C188" s="42"/>
    </row>
    <row r="189" ht="12.75">
      <c r="C189" s="42"/>
    </row>
    <row r="190" ht="12.75">
      <c r="C190" s="42"/>
    </row>
    <row r="191" ht="12.75">
      <c r="C191" s="42"/>
    </row>
    <row r="192" ht="12.75">
      <c r="C192" s="42"/>
    </row>
    <row r="193" ht="12.75">
      <c r="C193" s="42"/>
    </row>
    <row r="194" ht="12.75">
      <c r="C194" s="42"/>
    </row>
    <row r="195" ht="12.75">
      <c r="C195" s="42"/>
    </row>
    <row r="196" ht="12.75">
      <c r="C196" s="42"/>
    </row>
    <row r="197" ht="12.75">
      <c r="C197" s="42"/>
    </row>
    <row r="198" ht="12.75">
      <c r="C198" s="42"/>
    </row>
    <row r="199" ht="12.75">
      <c r="C199" s="42"/>
    </row>
    <row r="200" ht="12.75">
      <c r="C200" s="42"/>
    </row>
    <row r="201" ht="12.75">
      <c r="C201" s="42"/>
    </row>
    <row r="202" ht="12.75">
      <c r="C202" s="42"/>
    </row>
    <row r="203" ht="12.75">
      <c r="C203" s="42"/>
    </row>
    <row r="204" ht="12.75">
      <c r="C204" s="42"/>
    </row>
    <row r="205" ht="12.75">
      <c r="C205" s="42"/>
    </row>
    <row r="206" ht="12.75">
      <c r="C206" s="42"/>
    </row>
    <row r="207" ht="12.75">
      <c r="C207" s="42"/>
    </row>
    <row r="208" ht="12.75">
      <c r="C208" s="42"/>
    </row>
    <row r="209" ht="12.75">
      <c r="C209" s="42"/>
    </row>
    <row r="210" ht="12.75">
      <c r="C210" s="42"/>
    </row>
    <row r="211" ht="12.75">
      <c r="C211" s="42"/>
    </row>
    <row r="212" ht="12.75">
      <c r="C212" s="42"/>
    </row>
    <row r="213" ht="12.75">
      <c r="C213" s="42"/>
    </row>
    <row r="214" ht="12.75">
      <c r="C214" s="42"/>
    </row>
    <row r="215" ht="12.75">
      <c r="C215" s="42"/>
    </row>
    <row r="216" ht="12.75">
      <c r="C216" s="42"/>
    </row>
    <row r="217" ht="12.75">
      <c r="C217" s="42"/>
    </row>
    <row r="218" ht="12.75">
      <c r="C218" s="42"/>
    </row>
    <row r="219" ht="12.75">
      <c r="C219" s="42"/>
    </row>
    <row r="220" ht="12.75">
      <c r="C220" s="42"/>
    </row>
    <row r="221" ht="12.75">
      <c r="C221" s="42"/>
    </row>
    <row r="222" ht="12.75">
      <c r="C222" s="42"/>
    </row>
    <row r="223" ht="12.75">
      <c r="C223" s="42"/>
    </row>
    <row r="224" ht="12.75">
      <c r="C224" s="42"/>
    </row>
    <row r="225" ht="12.75">
      <c r="C225" s="42"/>
    </row>
    <row r="226" ht="12.75">
      <c r="C226" s="42"/>
    </row>
    <row r="227" ht="12.75">
      <c r="C227" s="42"/>
    </row>
    <row r="228" ht="12.75">
      <c r="C228" s="42"/>
    </row>
    <row r="229" ht="12.75">
      <c r="C229" s="42"/>
    </row>
    <row r="230" ht="12.75">
      <c r="C230" s="42"/>
    </row>
    <row r="231" ht="12.75">
      <c r="C231" s="42"/>
    </row>
    <row r="232" ht="12.75">
      <c r="C232" s="42"/>
    </row>
    <row r="233" ht="12.75">
      <c r="C233" s="42"/>
    </row>
    <row r="234" ht="12.75">
      <c r="C234" s="42"/>
    </row>
    <row r="235" ht="12.75">
      <c r="C235" s="42"/>
    </row>
    <row r="236" ht="12.75">
      <c r="C236" s="42"/>
    </row>
    <row r="237" ht="12.75">
      <c r="C237" s="42"/>
    </row>
    <row r="238" ht="12.75">
      <c r="C238" s="42"/>
    </row>
    <row r="239" ht="12.75">
      <c r="C239" s="42"/>
    </row>
    <row r="240" ht="12.75">
      <c r="C240" s="42"/>
    </row>
    <row r="241" ht="12.75">
      <c r="C241" s="42"/>
    </row>
    <row r="242" ht="12.75">
      <c r="C242" s="42"/>
    </row>
    <row r="243" ht="12.75">
      <c r="C243" s="42"/>
    </row>
    <row r="244" ht="12.75">
      <c r="C244" s="42"/>
    </row>
    <row r="245" ht="12.75">
      <c r="C245" s="42"/>
    </row>
    <row r="246" ht="12.75">
      <c r="C246" s="42"/>
    </row>
    <row r="247" ht="12.75">
      <c r="C247" s="42"/>
    </row>
    <row r="248" ht="12.75">
      <c r="C248" s="42"/>
    </row>
    <row r="249" ht="12.75">
      <c r="C249" s="42"/>
    </row>
    <row r="250" ht="12.75">
      <c r="C250" s="42"/>
    </row>
    <row r="251" ht="12.75">
      <c r="C251" s="42"/>
    </row>
    <row r="252" ht="12.75">
      <c r="C252" s="42"/>
    </row>
    <row r="253" ht="12.75">
      <c r="C253" s="42"/>
    </row>
    <row r="254" ht="12.75">
      <c r="C254" s="42"/>
    </row>
    <row r="255" ht="12.75">
      <c r="C255" s="42"/>
    </row>
    <row r="256" ht="12.75">
      <c r="C256" s="42"/>
    </row>
    <row r="257" ht="12.75">
      <c r="C257" s="42"/>
    </row>
    <row r="258" ht="12.75">
      <c r="C258" s="42"/>
    </row>
    <row r="259" ht="12.75">
      <c r="C259" s="42"/>
    </row>
    <row r="260" ht="12.75">
      <c r="C260" s="42"/>
    </row>
    <row r="261" ht="12.75">
      <c r="C261" s="42"/>
    </row>
    <row r="262" ht="12.75">
      <c r="C262" s="42"/>
    </row>
    <row r="263" ht="12.75">
      <c r="C263" s="42"/>
    </row>
    <row r="264" ht="12.75">
      <c r="C264" s="42"/>
    </row>
    <row r="265" ht="12.75">
      <c r="C265" s="42"/>
    </row>
    <row r="266" ht="12.75">
      <c r="C266" s="42"/>
    </row>
    <row r="267" ht="12.75">
      <c r="C267" s="42"/>
    </row>
    <row r="268" ht="12.75">
      <c r="C268" s="42"/>
    </row>
    <row r="269" ht="12.75">
      <c r="C269" s="42"/>
    </row>
    <row r="270" ht="12.75">
      <c r="C270" s="42"/>
    </row>
    <row r="271" ht="12.75">
      <c r="C271" s="42"/>
    </row>
    <row r="272" ht="12.75">
      <c r="C272" s="42"/>
    </row>
    <row r="273" ht="12.75">
      <c r="C273" s="42"/>
    </row>
    <row r="274" ht="12.75">
      <c r="C274" s="42"/>
    </row>
    <row r="275" ht="12.75">
      <c r="C275" s="42"/>
    </row>
    <row r="276" ht="12.75">
      <c r="C276" s="42"/>
    </row>
    <row r="277" ht="12.75">
      <c r="C277" s="42"/>
    </row>
    <row r="278" ht="12.75">
      <c r="C278" s="42"/>
    </row>
    <row r="279" ht="12.75">
      <c r="C279" s="42"/>
    </row>
    <row r="280" ht="12.75">
      <c r="C280" s="42"/>
    </row>
    <row r="281" ht="12.75">
      <c r="C281" s="42"/>
    </row>
    <row r="282" ht="12.75">
      <c r="C282" s="42"/>
    </row>
    <row r="283" ht="12.75">
      <c r="C283" s="42"/>
    </row>
    <row r="284" ht="12.75">
      <c r="C284" s="42"/>
    </row>
    <row r="285" ht="12.75">
      <c r="C285" s="42"/>
    </row>
    <row r="286" ht="12.75">
      <c r="C286" s="42"/>
    </row>
    <row r="287" ht="12.75">
      <c r="C287" s="42"/>
    </row>
    <row r="288" ht="12.75">
      <c r="C288" s="42"/>
    </row>
    <row r="289" ht="12.75">
      <c r="C289" s="42"/>
    </row>
    <row r="290" ht="12.75">
      <c r="C290" s="42"/>
    </row>
    <row r="291" ht="12.75">
      <c r="C291" s="42"/>
    </row>
    <row r="292" ht="12.75">
      <c r="C292" s="42"/>
    </row>
    <row r="293" ht="12.75">
      <c r="C293" s="42"/>
    </row>
    <row r="294" ht="12.75">
      <c r="C294" s="42"/>
    </row>
    <row r="295" ht="12.75">
      <c r="C295" s="42"/>
    </row>
    <row r="296" ht="12.75">
      <c r="C296" s="42"/>
    </row>
    <row r="297" ht="12.75">
      <c r="C297" s="42"/>
    </row>
    <row r="298" ht="12.75">
      <c r="C298" s="42"/>
    </row>
    <row r="299" ht="12.75">
      <c r="C299" s="42"/>
    </row>
    <row r="300" ht="12.75">
      <c r="C300" s="42"/>
    </row>
    <row r="301" ht="12.75">
      <c r="C301" s="42"/>
    </row>
    <row r="302" ht="12.75">
      <c r="C302" s="42"/>
    </row>
    <row r="303" ht="12.75">
      <c r="C303" s="42"/>
    </row>
    <row r="304" ht="12.75">
      <c r="C304" s="42"/>
    </row>
    <row r="305" ht="12.75">
      <c r="C305" s="42"/>
    </row>
    <row r="306" ht="12.75">
      <c r="C306" s="42"/>
    </row>
    <row r="307" ht="12.75">
      <c r="C307" s="42"/>
    </row>
    <row r="308" ht="12.75">
      <c r="C308" s="42"/>
    </row>
    <row r="309" ht="12.75">
      <c r="C309" s="42"/>
    </row>
    <row r="310" ht="12.75">
      <c r="C310" s="42"/>
    </row>
    <row r="311" ht="12.75">
      <c r="C311" s="42"/>
    </row>
    <row r="312" ht="12.75">
      <c r="C312" s="42"/>
    </row>
    <row r="313" ht="12.75">
      <c r="C313" s="42"/>
    </row>
    <row r="314" ht="12.75">
      <c r="C314" s="42"/>
    </row>
    <row r="315" ht="12.75">
      <c r="C315" s="42"/>
    </row>
    <row r="316" ht="12.75">
      <c r="C316" s="42"/>
    </row>
    <row r="317" ht="12.75">
      <c r="C317" s="42"/>
    </row>
    <row r="318" ht="12.75">
      <c r="C318" s="42"/>
    </row>
    <row r="319" ht="12.75">
      <c r="C319" s="42"/>
    </row>
    <row r="320" ht="12.75">
      <c r="C320" s="42"/>
    </row>
    <row r="321" ht="12.75">
      <c r="C321" s="42"/>
    </row>
    <row r="322" ht="12.75">
      <c r="C322" s="42"/>
    </row>
    <row r="323" ht="12.75">
      <c r="C323" s="42"/>
    </row>
    <row r="324" ht="12.75">
      <c r="C324" s="42"/>
    </row>
    <row r="325" ht="12.75">
      <c r="C325" s="42"/>
    </row>
    <row r="326" ht="12.75">
      <c r="C326" s="42"/>
    </row>
    <row r="327" ht="12.75">
      <c r="C327" s="42"/>
    </row>
    <row r="328" ht="12.75">
      <c r="C328" s="42"/>
    </row>
    <row r="329" ht="12.75">
      <c r="C329" s="42"/>
    </row>
    <row r="330" ht="12.75">
      <c r="C330" s="42"/>
    </row>
    <row r="331" ht="12.75">
      <c r="C331" s="42"/>
    </row>
    <row r="332" ht="12.75">
      <c r="C332" s="42"/>
    </row>
    <row r="333" ht="12.75">
      <c r="C333" s="42"/>
    </row>
    <row r="334" ht="12.75">
      <c r="C334" s="42"/>
    </row>
    <row r="335" ht="12.75">
      <c r="C335" s="42"/>
    </row>
    <row r="336" ht="12.75">
      <c r="C336" s="42"/>
    </row>
    <row r="337" ht="12.75">
      <c r="C337" s="42"/>
    </row>
    <row r="338" ht="12.75">
      <c r="C338" s="42"/>
    </row>
    <row r="339" ht="12.75">
      <c r="C339" s="42"/>
    </row>
    <row r="340" ht="12.75">
      <c r="C340" s="42"/>
    </row>
    <row r="341" ht="12.75">
      <c r="C341" s="42"/>
    </row>
    <row r="342" ht="12.75">
      <c r="C342" s="42"/>
    </row>
    <row r="343" ht="12.75">
      <c r="C343" s="42"/>
    </row>
    <row r="344" ht="12.75">
      <c r="C344" s="42"/>
    </row>
    <row r="345" ht="12.75">
      <c r="C345" s="42"/>
    </row>
    <row r="346" ht="12.75">
      <c r="C346" s="42"/>
    </row>
    <row r="347" ht="12.75">
      <c r="C347" s="42"/>
    </row>
    <row r="348" ht="12.75">
      <c r="C348" s="42"/>
    </row>
    <row r="349" ht="12.75">
      <c r="C349" s="42"/>
    </row>
    <row r="350" ht="12.75">
      <c r="C350" s="42"/>
    </row>
    <row r="351" ht="12.75">
      <c r="C351" s="42"/>
    </row>
    <row r="352" ht="12.75">
      <c r="C352" s="42"/>
    </row>
    <row r="353" ht="12.75">
      <c r="C353" s="42"/>
    </row>
    <row r="354" ht="12.75">
      <c r="C354" s="42"/>
    </row>
    <row r="355" ht="12.75">
      <c r="C355" s="42"/>
    </row>
    <row r="356" ht="12.75">
      <c r="C356" s="42"/>
    </row>
    <row r="357" ht="12.75">
      <c r="C357" s="42"/>
    </row>
    <row r="358" ht="12.75">
      <c r="C358" s="42"/>
    </row>
    <row r="359" ht="12.75">
      <c r="C359" s="42"/>
    </row>
    <row r="360" ht="12.75">
      <c r="C360" s="42"/>
    </row>
    <row r="361" ht="12.75">
      <c r="C361" s="42"/>
    </row>
    <row r="362" ht="12.75">
      <c r="C362" s="42"/>
    </row>
    <row r="363" ht="12.75">
      <c r="C363" s="42"/>
    </row>
    <row r="364" ht="12.75">
      <c r="C364" s="42"/>
    </row>
    <row r="365" ht="12.75">
      <c r="C365" s="42"/>
    </row>
    <row r="366" ht="12.75">
      <c r="C366" s="42"/>
    </row>
    <row r="367" ht="12.75">
      <c r="C367" s="42"/>
    </row>
    <row r="368" ht="12.75">
      <c r="C368" s="42"/>
    </row>
    <row r="369" ht="12.75">
      <c r="C369" s="42"/>
    </row>
    <row r="370" ht="12.75">
      <c r="C370" s="42"/>
    </row>
    <row r="371" ht="12.75">
      <c r="C371" s="42"/>
    </row>
    <row r="372" ht="12.75">
      <c r="C372" s="42"/>
    </row>
    <row r="373" ht="12.75">
      <c r="C373" s="42"/>
    </row>
    <row r="374" ht="12.75">
      <c r="C374" s="42"/>
    </row>
    <row r="375" ht="12.75">
      <c r="C375" s="42"/>
    </row>
    <row r="376" ht="12.75">
      <c r="C376" s="42"/>
    </row>
    <row r="377" ht="12.75">
      <c r="C377" s="42"/>
    </row>
    <row r="378" ht="12.75">
      <c r="C378" s="42"/>
    </row>
    <row r="379" ht="12.75">
      <c r="C379" s="42"/>
    </row>
    <row r="380" ht="12.75">
      <c r="C380" s="42"/>
    </row>
    <row r="381" ht="12.75">
      <c r="C381" s="42"/>
    </row>
    <row r="382" ht="12.75">
      <c r="C382" s="42"/>
    </row>
    <row r="383" ht="12.75">
      <c r="C383" s="42"/>
    </row>
    <row r="384" ht="12.75">
      <c r="C384" s="42"/>
    </row>
    <row r="385" ht="12.75">
      <c r="C385" s="42"/>
    </row>
    <row r="386" ht="12.75">
      <c r="C386" s="42"/>
    </row>
    <row r="387" ht="12.75">
      <c r="C387" s="42"/>
    </row>
    <row r="388" ht="12.75">
      <c r="C388" s="42"/>
    </row>
    <row r="389" ht="12.75">
      <c r="C389" s="42"/>
    </row>
    <row r="390" ht="12.75">
      <c r="C390" s="42"/>
    </row>
    <row r="391" ht="12.75">
      <c r="C391" s="42"/>
    </row>
    <row r="392" ht="12.75">
      <c r="C392" s="42"/>
    </row>
    <row r="393" ht="12.75">
      <c r="C393" s="42"/>
    </row>
    <row r="394" ht="12.75">
      <c r="C394" s="42"/>
    </row>
    <row r="395" ht="12.75">
      <c r="C395" s="42"/>
    </row>
    <row r="396" ht="12.75">
      <c r="C396" s="42"/>
    </row>
    <row r="397" ht="12.75">
      <c r="C397" s="42"/>
    </row>
    <row r="398" ht="12.75">
      <c r="C398" s="42"/>
    </row>
    <row r="399" ht="12.75">
      <c r="C399" s="42"/>
    </row>
    <row r="400" ht="12.75">
      <c r="C400" s="42"/>
    </row>
    <row r="401" ht="12.75">
      <c r="C401" s="42"/>
    </row>
    <row r="402" ht="12.75">
      <c r="C402" s="42"/>
    </row>
    <row r="403" ht="12.75">
      <c r="C403" s="42"/>
    </row>
    <row r="404" ht="12.75">
      <c r="C404" s="42"/>
    </row>
    <row r="405" ht="12.75">
      <c r="C405" s="42"/>
    </row>
    <row r="406" ht="12.75">
      <c r="C406" s="42"/>
    </row>
    <row r="407" ht="12.75">
      <c r="C407" s="42"/>
    </row>
    <row r="408" ht="12.75">
      <c r="C408" s="42"/>
    </row>
    <row r="409" ht="12.75">
      <c r="C409" s="42"/>
    </row>
    <row r="410" ht="12.75">
      <c r="C410" s="42"/>
    </row>
    <row r="411" ht="12.75">
      <c r="C411" s="42"/>
    </row>
    <row r="412" ht="12.75">
      <c r="C412" s="42"/>
    </row>
    <row r="413" ht="12.75">
      <c r="C413" s="42"/>
    </row>
    <row r="414" ht="12.75">
      <c r="C414" s="42"/>
    </row>
    <row r="415" ht="12.75">
      <c r="C415" s="42"/>
    </row>
    <row r="416" ht="12.75">
      <c r="C416" s="42"/>
    </row>
    <row r="417" ht="12.75">
      <c r="C417" s="42"/>
    </row>
    <row r="418" ht="12.75">
      <c r="C418" s="42"/>
    </row>
    <row r="419" ht="12.75">
      <c r="C419" s="42"/>
    </row>
    <row r="420" ht="12.75">
      <c r="C420" s="42"/>
    </row>
    <row r="421" ht="12.75">
      <c r="C421" s="42"/>
    </row>
    <row r="422" ht="12.75">
      <c r="C422" s="42"/>
    </row>
    <row r="423" ht="12.75">
      <c r="C423" s="42"/>
    </row>
    <row r="424" ht="12.75">
      <c r="C424" s="42"/>
    </row>
    <row r="425" ht="12.75">
      <c r="C425" s="42"/>
    </row>
    <row r="426" ht="12.75">
      <c r="C426" s="42"/>
    </row>
    <row r="427" ht="12.75">
      <c r="C427" s="42"/>
    </row>
    <row r="428" ht="12.75">
      <c r="C428" s="42"/>
    </row>
    <row r="429" ht="12.75">
      <c r="C429" s="42"/>
    </row>
    <row r="430" ht="12.75">
      <c r="C430" s="42"/>
    </row>
    <row r="431" ht="12.75">
      <c r="C431" s="42"/>
    </row>
    <row r="432" ht="12.75">
      <c r="C432" s="42"/>
    </row>
    <row r="433" ht="12.75">
      <c r="C433" s="42"/>
    </row>
    <row r="434" ht="12.75">
      <c r="C434" s="42"/>
    </row>
    <row r="435" ht="12.75">
      <c r="C435" s="42"/>
    </row>
    <row r="436" ht="12.75">
      <c r="C436" s="42"/>
    </row>
    <row r="437" ht="12.75">
      <c r="C437" s="42"/>
    </row>
    <row r="438" ht="12.75">
      <c r="C438" s="42"/>
    </row>
    <row r="439" ht="12.75">
      <c r="C439" s="42"/>
    </row>
    <row r="440" ht="12.75">
      <c r="C440" s="42"/>
    </row>
    <row r="441" ht="12.75">
      <c r="C441" s="42"/>
    </row>
    <row r="442" ht="12.75">
      <c r="C442" s="42"/>
    </row>
    <row r="443" ht="12.75">
      <c r="C443" s="42"/>
    </row>
    <row r="444" ht="12.75">
      <c r="C444" s="42"/>
    </row>
    <row r="445" ht="12.75">
      <c r="C445" s="42"/>
    </row>
    <row r="446" ht="12.75">
      <c r="C446" s="42"/>
    </row>
    <row r="447" ht="12.75">
      <c r="C447" s="42"/>
    </row>
    <row r="448" ht="12.75">
      <c r="C448" s="42"/>
    </row>
    <row r="449" ht="12.75">
      <c r="C449" s="42"/>
    </row>
    <row r="450" ht="12.75">
      <c r="C450" s="42"/>
    </row>
    <row r="451" ht="12.75">
      <c r="C451" s="42"/>
    </row>
    <row r="452" ht="12.75">
      <c r="C452" s="42"/>
    </row>
    <row r="453" ht="12.75">
      <c r="C453" s="42"/>
    </row>
    <row r="454" ht="12.75">
      <c r="C454" s="42"/>
    </row>
    <row r="455" ht="12.75">
      <c r="C455" s="42"/>
    </row>
    <row r="456" ht="12.75">
      <c r="C456" s="42"/>
    </row>
    <row r="457" ht="12.75">
      <c r="C457" s="42"/>
    </row>
    <row r="458" ht="12.75">
      <c r="C458" s="42"/>
    </row>
    <row r="459" ht="12.75">
      <c r="C459" s="42"/>
    </row>
    <row r="460" ht="12.75">
      <c r="C460" s="42"/>
    </row>
    <row r="461" ht="12.75">
      <c r="C461" s="42"/>
    </row>
    <row r="462" ht="12.75">
      <c r="C462" s="42"/>
    </row>
    <row r="463" ht="12.75">
      <c r="C463" s="42"/>
    </row>
    <row r="464" ht="12.75">
      <c r="C464" s="42"/>
    </row>
    <row r="465" ht="12.75">
      <c r="C465" s="42"/>
    </row>
    <row r="466" ht="12.75">
      <c r="C466" s="42"/>
    </row>
    <row r="467" ht="12.75">
      <c r="C467" s="42"/>
    </row>
    <row r="468" ht="12.75">
      <c r="C468" s="42"/>
    </row>
    <row r="469" ht="12.75">
      <c r="C469" s="42"/>
    </row>
    <row r="470" ht="12.75">
      <c r="C470" s="42"/>
    </row>
    <row r="471" ht="12.75">
      <c r="C471" s="42"/>
    </row>
    <row r="472" ht="12.75">
      <c r="C472" s="42"/>
    </row>
    <row r="473" ht="12.75">
      <c r="C473" s="42"/>
    </row>
    <row r="474" ht="12.75">
      <c r="C474" s="42"/>
    </row>
    <row r="475" ht="12.75">
      <c r="C475" s="42"/>
    </row>
    <row r="476" ht="12.75">
      <c r="C476" s="42"/>
    </row>
    <row r="477" ht="12.75">
      <c r="C477" s="42"/>
    </row>
    <row r="478" ht="12.75">
      <c r="C478" s="42"/>
    </row>
    <row r="479" ht="12.75">
      <c r="C479" s="42"/>
    </row>
    <row r="480" ht="12.75">
      <c r="C480" s="42"/>
    </row>
    <row r="481" ht="12.75">
      <c r="C481" s="42"/>
    </row>
    <row r="482" ht="12.75">
      <c r="C482" s="42"/>
    </row>
    <row r="483" ht="12.75">
      <c r="C483" s="42"/>
    </row>
    <row r="484" ht="12.75">
      <c r="C484" s="42"/>
    </row>
    <row r="485" ht="12.75">
      <c r="C485" s="42"/>
    </row>
    <row r="486" ht="12.75">
      <c r="C486" s="42"/>
    </row>
    <row r="487" ht="12.75">
      <c r="C487" s="42"/>
    </row>
    <row r="488" ht="12.75">
      <c r="C488" s="42"/>
    </row>
    <row r="489" ht="12.75">
      <c r="C489" s="42"/>
    </row>
    <row r="490" ht="12.75">
      <c r="C490" s="42"/>
    </row>
    <row r="491" ht="12.75">
      <c r="C491" s="42"/>
    </row>
    <row r="492" ht="12.75">
      <c r="C492" s="42"/>
    </row>
    <row r="493" ht="12.75">
      <c r="C493" s="42"/>
    </row>
    <row r="494" ht="12.75">
      <c r="C494" s="42"/>
    </row>
    <row r="495" ht="12.75">
      <c r="C495" s="42"/>
    </row>
    <row r="496" ht="12.75">
      <c r="C496" s="42"/>
    </row>
    <row r="497" ht="12.75">
      <c r="C497" s="42"/>
    </row>
    <row r="498" ht="12.75">
      <c r="C498" s="42"/>
    </row>
    <row r="499" ht="12.75">
      <c r="C499" s="42"/>
    </row>
    <row r="500" ht="12.75">
      <c r="C500" s="42"/>
    </row>
    <row r="501" ht="12.75">
      <c r="C501" s="42"/>
    </row>
    <row r="502" ht="12.75">
      <c r="C502" s="42"/>
    </row>
    <row r="503" ht="12.75">
      <c r="C503" s="42"/>
    </row>
    <row r="504" ht="12.75">
      <c r="C504" s="42"/>
    </row>
    <row r="505" ht="12.75">
      <c r="C505" s="42"/>
    </row>
    <row r="506" ht="12.75">
      <c r="C506" s="42"/>
    </row>
    <row r="507" ht="12.75">
      <c r="C507" s="42"/>
    </row>
    <row r="508" ht="12.75">
      <c r="C508" s="42"/>
    </row>
    <row r="509" ht="12.75">
      <c r="C509" s="42"/>
    </row>
    <row r="510" ht="12.75">
      <c r="C510" s="42"/>
    </row>
    <row r="511" ht="12.75">
      <c r="C511" s="42"/>
    </row>
    <row r="512" ht="12.75">
      <c r="C512" s="42"/>
    </row>
    <row r="513" ht="12.75">
      <c r="C513" s="42"/>
    </row>
    <row r="514" ht="12.75">
      <c r="C514" s="42"/>
    </row>
    <row r="515" ht="12.75">
      <c r="C515" s="42"/>
    </row>
    <row r="516" ht="12.75">
      <c r="C516" s="42"/>
    </row>
    <row r="517" ht="12.75">
      <c r="C517" s="42"/>
    </row>
    <row r="518" ht="12.75">
      <c r="C518" s="42"/>
    </row>
    <row r="519" ht="12.75">
      <c r="C519" s="42"/>
    </row>
    <row r="520" ht="12.75">
      <c r="C520" s="42"/>
    </row>
    <row r="521" ht="12.75">
      <c r="C521" s="42"/>
    </row>
    <row r="522" ht="12.75">
      <c r="C522" s="42"/>
    </row>
    <row r="523" ht="12.75">
      <c r="C523" s="42"/>
    </row>
    <row r="524" ht="12.75">
      <c r="C524" s="42"/>
    </row>
    <row r="525" ht="12.75">
      <c r="C525" s="42"/>
    </row>
    <row r="526" ht="12.75">
      <c r="C526" s="42"/>
    </row>
    <row r="527" ht="12.75">
      <c r="C527" s="42"/>
    </row>
    <row r="528" ht="12.75">
      <c r="C528" s="42"/>
    </row>
    <row r="529" ht="12.75">
      <c r="C529" s="42"/>
    </row>
    <row r="530" ht="12.75">
      <c r="C530" s="42"/>
    </row>
    <row r="531" ht="12.75">
      <c r="C531" s="42"/>
    </row>
    <row r="532" ht="12.75">
      <c r="C532" s="42"/>
    </row>
    <row r="533" ht="12.75">
      <c r="C533" s="42"/>
    </row>
    <row r="534" ht="12.75">
      <c r="C534" s="42"/>
    </row>
    <row r="535" ht="12.75">
      <c r="C535" s="42"/>
    </row>
    <row r="536" ht="12.75">
      <c r="C536" s="42"/>
    </row>
    <row r="537" ht="12.75">
      <c r="C537" s="42"/>
    </row>
    <row r="538" ht="12.75">
      <c r="C538" s="42"/>
    </row>
    <row r="539" ht="12.75">
      <c r="C539" s="42"/>
    </row>
    <row r="540" ht="12.75">
      <c r="C540" s="42"/>
    </row>
    <row r="541" ht="12.75">
      <c r="C541" s="42"/>
    </row>
    <row r="542" ht="12.75">
      <c r="C542" s="42"/>
    </row>
    <row r="543" ht="12.75">
      <c r="C543" s="42"/>
    </row>
    <row r="544" ht="12.75">
      <c r="C544" s="42"/>
    </row>
    <row r="545" ht="12.75">
      <c r="C545" s="42"/>
    </row>
    <row r="546" ht="12.75">
      <c r="C546" s="42"/>
    </row>
    <row r="547" ht="12.75">
      <c r="C547" s="42"/>
    </row>
    <row r="548" ht="12.75">
      <c r="C548" s="42"/>
    </row>
    <row r="549" ht="12.75">
      <c r="C549" s="42"/>
    </row>
    <row r="550" ht="12.75">
      <c r="C550" s="42"/>
    </row>
    <row r="551" ht="12.75">
      <c r="C551" s="42"/>
    </row>
    <row r="552" ht="12.75">
      <c r="C552" s="42"/>
    </row>
    <row r="553" ht="12.75">
      <c r="C553" s="42"/>
    </row>
    <row r="554" ht="12.75">
      <c r="C554" s="42"/>
    </row>
    <row r="555" ht="12.75">
      <c r="C555" s="42"/>
    </row>
    <row r="556" ht="12.75">
      <c r="C556" s="42"/>
    </row>
    <row r="557" ht="12.75">
      <c r="C557" s="42"/>
    </row>
    <row r="558" ht="12.75">
      <c r="C558" s="42"/>
    </row>
    <row r="559" ht="12.75">
      <c r="C559" s="42"/>
    </row>
    <row r="560" ht="12.75">
      <c r="C560" s="42"/>
    </row>
    <row r="561" ht="12.75">
      <c r="C561" s="42"/>
    </row>
    <row r="562" ht="12.75">
      <c r="C562" s="42"/>
    </row>
    <row r="563" ht="12.75">
      <c r="C563" s="42"/>
    </row>
    <row r="564" ht="12.75">
      <c r="C564" s="42"/>
    </row>
    <row r="565" ht="12.75">
      <c r="C565" s="42"/>
    </row>
    <row r="566" ht="12.75">
      <c r="C566" s="42"/>
    </row>
    <row r="567" ht="12.75">
      <c r="C567" s="42"/>
    </row>
    <row r="568" ht="12.75">
      <c r="C568" s="42"/>
    </row>
    <row r="569" ht="12.75">
      <c r="C569" s="42"/>
    </row>
    <row r="570" ht="12.75">
      <c r="C570" s="42"/>
    </row>
    <row r="571" ht="12.75">
      <c r="C571" s="42"/>
    </row>
    <row r="572" ht="12.75">
      <c r="C572" s="42"/>
    </row>
    <row r="573" ht="12.75">
      <c r="C573" s="42"/>
    </row>
    <row r="574" ht="12.75">
      <c r="C574" s="42"/>
    </row>
    <row r="575" ht="12.75">
      <c r="C575" s="42"/>
    </row>
    <row r="576" ht="12.75">
      <c r="C576" s="42"/>
    </row>
    <row r="577" ht="12.75">
      <c r="C577" s="42"/>
    </row>
    <row r="578" ht="12.75">
      <c r="C578" s="42"/>
    </row>
    <row r="579" ht="12.75">
      <c r="C579" s="42"/>
    </row>
    <row r="580" ht="12.75">
      <c r="C580" s="42"/>
    </row>
    <row r="581" ht="12.75">
      <c r="C581" s="42"/>
    </row>
    <row r="582" ht="12.75">
      <c r="C582" s="42"/>
    </row>
    <row r="583" ht="12.75">
      <c r="C583" s="42"/>
    </row>
    <row r="584" ht="12.75">
      <c r="C584" s="42"/>
    </row>
    <row r="585" ht="12.75">
      <c r="C585" s="42"/>
    </row>
    <row r="586" ht="12.75">
      <c r="C586" s="42"/>
    </row>
    <row r="587" ht="12.75">
      <c r="C587" s="42"/>
    </row>
    <row r="588" ht="12.75">
      <c r="C588" s="42"/>
    </row>
    <row r="589" ht="12.75">
      <c r="C589" s="42"/>
    </row>
    <row r="590" ht="12.75">
      <c r="C590" s="42"/>
    </row>
    <row r="591" ht="12.75">
      <c r="C591" s="42"/>
    </row>
    <row r="592" ht="12.75">
      <c r="C592" s="42"/>
    </row>
    <row r="593" ht="12.75">
      <c r="C593" s="42"/>
    </row>
    <row r="594" ht="12.75">
      <c r="C594" s="42"/>
    </row>
    <row r="595" ht="12.75">
      <c r="C595" s="42"/>
    </row>
    <row r="596" ht="12.75">
      <c r="C596" s="42"/>
    </row>
    <row r="597" ht="12.75">
      <c r="C597" s="42"/>
    </row>
    <row r="598" ht="12.75">
      <c r="C598" s="42"/>
    </row>
    <row r="599" ht="12.75">
      <c r="C599" s="42"/>
    </row>
    <row r="600" ht="12.75">
      <c r="C600" s="42"/>
    </row>
    <row r="601" ht="12.75">
      <c r="C601" s="42"/>
    </row>
    <row r="602" ht="12.75">
      <c r="C602" s="42"/>
    </row>
    <row r="603" ht="12.75">
      <c r="C603" s="42"/>
    </row>
    <row r="604" ht="12.75">
      <c r="C604" s="42"/>
    </row>
    <row r="605" ht="12.75">
      <c r="C605" s="42"/>
    </row>
    <row r="606" ht="12.75">
      <c r="C606" s="42"/>
    </row>
    <row r="607" ht="12.75">
      <c r="C607" s="42"/>
    </row>
    <row r="608" ht="12.75">
      <c r="C608" s="42"/>
    </row>
    <row r="609" ht="12.75">
      <c r="C609" s="42"/>
    </row>
    <row r="610" ht="12.75">
      <c r="C610" s="42"/>
    </row>
    <row r="611" ht="12.75">
      <c r="C611" s="42"/>
    </row>
    <row r="612" ht="12.75">
      <c r="C612" s="42"/>
    </row>
    <row r="613" ht="12.75">
      <c r="C613" s="42"/>
    </row>
    <row r="614" ht="12.75">
      <c r="C614" s="42"/>
    </row>
    <row r="615" ht="12.75">
      <c r="C615" s="42"/>
    </row>
    <row r="616" ht="12.75">
      <c r="C616" s="42"/>
    </row>
    <row r="617" ht="12.75">
      <c r="C617" s="42"/>
    </row>
    <row r="618" ht="12.75">
      <c r="C618" s="42"/>
    </row>
    <row r="619" ht="12.75">
      <c r="C619" s="42"/>
    </row>
    <row r="620" ht="12.75">
      <c r="C620" s="42"/>
    </row>
    <row r="621" ht="12.75">
      <c r="C621" s="42"/>
    </row>
    <row r="622" ht="12.75">
      <c r="C622" s="42"/>
    </row>
    <row r="623" ht="12.75">
      <c r="C623" s="42"/>
    </row>
    <row r="624" ht="12.75">
      <c r="C624" s="42"/>
    </row>
    <row r="625" ht="12.75">
      <c r="C625" s="42"/>
    </row>
    <row r="626" ht="12.75">
      <c r="C626" s="42"/>
    </row>
    <row r="627" ht="12.75">
      <c r="C627" s="42"/>
    </row>
    <row r="628" ht="12.75">
      <c r="C628" s="42"/>
    </row>
    <row r="629" ht="12.75">
      <c r="C629" s="42"/>
    </row>
    <row r="630" ht="12.75">
      <c r="C630" s="42"/>
    </row>
    <row r="631" ht="12.75">
      <c r="C631" s="42"/>
    </row>
    <row r="632" ht="12.75">
      <c r="C632" s="42"/>
    </row>
    <row r="633" ht="12.75">
      <c r="C633" s="42"/>
    </row>
    <row r="634" ht="12.75">
      <c r="C634" s="42"/>
    </row>
    <row r="635" ht="12.75">
      <c r="C635" s="42"/>
    </row>
    <row r="636" ht="12.75">
      <c r="C636" s="42"/>
    </row>
    <row r="637" ht="12.75">
      <c r="C637" s="42"/>
    </row>
    <row r="638" ht="12.75">
      <c r="C638" s="42"/>
    </row>
    <row r="639" ht="12.75">
      <c r="C639" s="42"/>
    </row>
    <row r="640" ht="12.75">
      <c r="C640" s="42"/>
    </row>
    <row r="641" ht="12.75">
      <c r="C641" s="42"/>
    </row>
    <row r="642" ht="12.75">
      <c r="C642" s="42"/>
    </row>
    <row r="643" ht="12.75">
      <c r="C643" s="42"/>
    </row>
    <row r="644" ht="12.75">
      <c r="C644" s="42"/>
    </row>
    <row r="645" ht="12.75">
      <c r="C645" s="42"/>
    </row>
    <row r="646" ht="12.75">
      <c r="C646" s="42"/>
    </row>
    <row r="647" ht="12.75">
      <c r="C647" s="42"/>
    </row>
    <row r="648" ht="12.75">
      <c r="C648" s="42"/>
    </row>
    <row r="649" ht="12.75">
      <c r="C649" s="42"/>
    </row>
    <row r="650" ht="12.75">
      <c r="C650" s="42"/>
    </row>
    <row r="651" ht="12.75">
      <c r="C651" s="42"/>
    </row>
    <row r="652" ht="12.75">
      <c r="C652" s="42"/>
    </row>
    <row r="653" ht="12.75">
      <c r="C653" s="42"/>
    </row>
    <row r="654" ht="12.75">
      <c r="C654" s="42"/>
    </row>
    <row r="655" ht="12.75">
      <c r="C655" s="42"/>
    </row>
    <row r="656" ht="12.75">
      <c r="C656" s="42"/>
    </row>
    <row r="657" ht="12.75">
      <c r="C657" s="42"/>
    </row>
    <row r="658" ht="12.75">
      <c r="C658" s="42"/>
    </row>
    <row r="659" ht="12.75">
      <c r="C659" s="42"/>
    </row>
    <row r="660" ht="12.75">
      <c r="C660" s="42"/>
    </row>
    <row r="661" ht="12.75">
      <c r="C661" s="42"/>
    </row>
    <row r="662" ht="12.75">
      <c r="C662" s="42"/>
    </row>
    <row r="663" ht="12.75">
      <c r="C663" s="42"/>
    </row>
    <row r="664" ht="12.75">
      <c r="C664" s="42"/>
    </row>
    <row r="665" ht="12.75">
      <c r="C665" s="42"/>
    </row>
    <row r="666" ht="12.75">
      <c r="C666" s="42"/>
    </row>
    <row r="667" ht="12.75">
      <c r="C667" s="42"/>
    </row>
    <row r="668" ht="12.75">
      <c r="C668" s="42"/>
    </row>
    <row r="669" ht="12.75">
      <c r="C669" s="42"/>
    </row>
    <row r="670" ht="12.75">
      <c r="C670" s="42"/>
    </row>
    <row r="671" ht="12.75">
      <c r="C671" s="42"/>
    </row>
    <row r="672" ht="12.75">
      <c r="C672" s="42"/>
    </row>
    <row r="673" ht="12.75">
      <c r="C673" s="42"/>
    </row>
    <row r="674" ht="12.75">
      <c r="C674" s="42"/>
    </row>
    <row r="675" ht="12.75">
      <c r="C675" s="42"/>
    </row>
    <row r="676" ht="12.75">
      <c r="C676" s="42"/>
    </row>
    <row r="677" ht="12.75">
      <c r="C677" s="42"/>
    </row>
    <row r="678" ht="12.75">
      <c r="C678" s="42"/>
    </row>
    <row r="679" ht="12.75">
      <c r="C679" s="42"/>
    </row>
    <row r="680" ht="12.75">
      <c r="C680" s="42"/>
    </row>
    <row r="681" ht="12.75">
      <c r="C681" s="42"/>
    </row>
    <row r="682" ht="12.75">
      <c r="C682" s="42"/>
    </row>
    <row r="683" ht="12.75">
      <c r="C683" s="42"/>
    </row>
    <row r="684" ht="12.75">
      <c r="C684" s="42"/>
    </row>
    <row r="685" ht="12.75">
      <c r="C685" s="42"/>
    </row>
    <row r="686" ht="12.75">
      <c r="C686" s="42"/>
    </row>
    <row r="687" ht="12.75">
      <c r="C687" s="42"/>
    </row>
    <row r="688" ht="12.75">
      <c r="C688" s="42"/>
    </row>
    <row r="689" ht="12.75">
      <c r="C689" s="42"/>
    </row>
    <row r="690" ht="12.75">
      <c r="C690" s="42"/>
    </row>
    <row r="691" ht="12.75">
      <c r="C691" s="42"/>
    </row>
    <row r="692" ht="12.75">
      <c r="C692" s="42"/>
    </row>
    <row r="693" ht="12.75">
      <c r="C693" s="42"/>
    </row>
    <row r="694" ht="12.75">
      <c r="C694" s="42"/>
    </row>
    <row r="695" ht="12.75">
      <c r="C695" s="42"/>
    </row>
    <row r="696" ht="12.75">
      <c r="C696" s="42"/>
    </row>
    <row r="697" ht="12.75">
      <c r="C697" s="42"/>
    </row>
    <row r="698" ht="12.75">
      <c r="C698" s="42"/>
    </row>
    <row r="699" ht="12.75">
      <c r="C699" s="42"/>
    </row>
    <row r="700" ht="12.75">
      <c r="C700" s="42"/>
    </row>
    <row r="701" ht="12.75">
      <c r="C701" s="42"/>
    </row>
    <row r="702" ht="12.75">
      <c r="C702" s="42"/>
    </row>
    <row r="703" ht="12.75">
      <c r="C703" s="42"/>
    </row>
    <row r="704" ht="12.75">
      <c r="C704" s="42"/>
    </row>
    <row r="705" ht="12.75">
      <c r="C705" s="42"/>
    </row>
    <row r="706" ht="12.75">
      <c r="C706" s="42"/>
    </row>
    <row r="707" ht="12.75">
      <c r="C707" s="42"/>
    </row>
    <row r="708" ht="12.75">
      <c r="C708" s="42"/>
    </row>
    <row r="709" ht="12.75">
      <c r="C709" s="42"/>
    </row>
    <row r="710" ht="12.75">
      <c r="C710" s="42"/>
    </row>
    <row r="711" ht="12.75">
      <c r="C711" s="42"/>
    </row>
    <row r="712" ht="12.75">
      <c r="C712" s="42"/>
    </row>
    <row r="713" ht="12.75">
      <c r="C713" s="42"/>
    </row>
    <row r="714" ht="12.75">
      <c r="C714" s="42"/>
    </row>
    <row r="715" ht="12.75">
      <c r="C715" s="42"/>
    </row>
    <row r="716" ht="12.75">
      <c r="C716" s="42"/>
    </row>
    <row r="717" ht="12.75">
      <c r="C717" s="42"/>
    </row>
    <row r="718" ht="12.75">
      <c r="C718" s="42"/>
    </row>
    <row r="719" ht="12.75">
      <c r="C719" s="42"/>
    </row>
    <row r="720" ht="12.75">
      <c r="C720" s="42"/>
    </row>
    <row r="721" ht="12.75">
      <c r="C721" s="42"/>
    </row>
    <row r="722" ht="12.75">
      <c r="C722" s="42"/>
    </row>
    <row r="723" ht="12.75">
      <c r="C723" s="42"/>
    </row>
    <row r="724" ht="12.75">
      <c r="C724" s="42"/>
    </row>
    <row r="725" ht="12.75">
      <c r="C725" s="42"/>
    </row>
    <row r="726" ht="12.75">
      <c r="C726" s="42"/>
    </row>
    <row r="727" ht="12.75">
      <c r="C727" s="42"/>
    </row>
    <row r="728" ht="12.75">
      <c r="C728" s="42"/>
    </row>
    <row r="729" ht="12.75">
      <c r="C729" s="42"/>
    </row>
    <row r="730" ht="12.75">
      <c r="C730" s="42"/>
    </row>
    <row r="731" ht="12.75">
      <c r="C731" s="42"/>
    </row>
    <row r="732" ht="12.75">
      <c r="C732" s="42"/>
    </row>
    <row r="733" ht="12.75">
      <c r="C733" s="42"/>
    </row>
    <row r="734" ht="12.75">
      <c r="C734" s="42"/>
    </row>
    <row r="735" ht="12.75">
      <c r="C735" s="42"/>
    </row>
    <row r="736" ht="12.75">
      <c r="C736" s="42"/>
    </row>
    <row r="737" ht="12.75">
      <c r="C737" s="42"/>
    </row>
    <row r="738" ht="12.75">
      <c r="C738" s="42"/>
    </row>
    <row r="739" ht="12.75">
      <c r="C739" s="42"/>
    </row>
    <row r="740" ht="12.75">
      <c r="C740" s="42"/>
    </row>
    <row r="741" ht="12.75">
      <c r="C741" s="42"/>
    </row>
    <row r="742" ht="12.75">
      <c r="C742" s="42"/>
    </row>
    <row r="743" ht="12.75">
      <c r="C743" s="42"/>
    </row>
    <row r="744" ht="12.75">
      <c r="C744" s="42"/>
    </row>
    <row r="745" ht="12.75">
      <c r="C745" s="42"/>
    </row>
    <row r="746" ht="12.75">
      <c r="C746" s="42"/>
    </row>
    <row r="747" ht="12.75">
      <c r="C747" s="42"/>
    </row>
    <row r="748" ht="12.75">
      <c r="C748" s="42"/>
    </row>
    <row r="749" ht="12.75">
      <c r="C749" s="42"/>
    </row>
    <row r="750" ht="12.75">
      <c r="C750" s="42"/>
    </row>
    <row r="751" ht="12.75">
      <c r="C751" s="42"/>
    </row>
    <row r="752" ht="12.75">
      <c r="C752" s="42"/>
    </row>
    <row r="753" ht="12.75">
      <c r="C753" s="42"/>
    </row>
    <row r="754" ht="12.75">
      <c r="C754" s="42"/>
    </row>
    <row r="755" ht="12.75">
      <c r="C755" s="42"/>
    </row>
    <row r="756" ht="12.75">
      <c r="C756" s="42"/>
    </row>
    <row r="757" ht="12.75">
      <c r="C757" s="42"/>
    </row>
    <row r="758" ht="12.75">
      <c r="C758" s="42"/>
    </row>
    <row r="759" ht="12.75">
      <c r="C759" s="42"/>
    </row>
    <row r="760" ht="12.75">
      <c r="C760" s="42"/>
    </row>
    <row r="761" ht="12.75">
      <c r="C761" s="42"/>
    </row>
    <row r="762" ht="12.75">
      <c r="C762" s="42"/>
    </row>
    <row r="763" ht="12.75">
      <c r="C763" s="42"/>
    </row>
    <row r="764" ht="12.75">
      <c r="C764" s="42"/>
    </row>
    <row r="765" ht="12.75">
      <c r="C765" s="42"/>
    </row>
    <row r="766" ht="12.75">
      <c r="C766" s="42"/>
    </row>
    <row r="767" ht="12.75">
      <c r="C767" s="42"/>
    </row>
    <row r="768" ht="12.75">
      <c r="C768" s="42"/>
    </row>
    <row r="769" ht="12.75">
      <c r="C769" s="42"/>
    </row>
    <row r="770" ht="12.75">
      <c r="C770" s="42"/>
    </row>
    <row r="771" ht="12.75">
      <c r="C771" s="42"/>
    </row>
    <row r="772" ht="12.75">
      <c r="C772" s="42"/>
    </row>
    <row r="773" ht="12.75">
      <c r="C773" s="42"/>
    </row>
    <row r="774" ht="12.75">
      <c r="C774" s="42"/>
    </row>
    <row r="775" ht="12.75">
      <c r="C775" s="42"/>
    </row>
    <row r="776" ht="12.75">
      <c r="C776" s="42"/>
    </row>
    <row r="777" ht="12.75">
      <c r="C777" s="42"/>
    </row>
    <row r="778" ht="12.75">
      <c r="C778" s="42"/>
    </row>
    <row r="779" ht="12.75">
      <c r="C779" s="42"/>
    </row>
    <row r="780" ht="12.75">
      <c r="C780" s="42"/>
    </row>
    <row r="781" ht="12.75">
      <c r="C781" s="42"/>
    </row>
    <row r="782" ht="12.75">
      <c r="C782" s="42"/>
    </row>
    <row r="783" ht="12.75">
      <c r="C783" s="42"/>
    </row>
    <row r="784" ht="12.75">
      <c r="C784" s="42"/>
    </row>
    <row r="785" ht="12.75">
      <c r="C785" s="42"/>
    </row>
    <row r="786" ht="12.75">
      <c r="C786" s="42"/>
    </row>
    <row r="787" ht="12.75">
      <c r="C787" s="42"/>
    </row>
    <row r="788" ht="12.75">
      <c r="C788" s="42"/>
    </row>
    <row r="789" ht="12.75">
      <c r="C789" s="42"/>
    </row>
    <row r="790" ht="12.75">
      <c r="C790" s="42"/>
    </row>
    <row r="791" ht="12.75">
      <c r="C791" s="42"/>
    </row>
    <row r="792" ht="12.75">
      <c r="C792" s="42"/>
    </row>
    <row r="793" ht="12.75">
      <c r="C793" s="42"/>
    </row>
    <row r="794" ht="12.75">
      <c r="C794" s="42"/>
    </row>
    <row r="795" ht="12.75">
      <c r="C795" s="42"/>
    </row>
    <row r="796" ht="12.75">
      <c r="C796" s="42"/>
    </row>
    <row r="797" ht="12.75">
      <c r="C797" s="42"/>
    </row>
    <row r="798" ht="12.75">
      <c r="C798" s="42"/>
    </row>
    <row r="799" ht="12.75">
      <c r="C799" s="42"/>
    </row>
    <row r="800" ht="12.75">
      <c r="C800" s="42"/>
    </row>
    <row r="801" ht="12.75">
      <c r="C801" s="42"/>
    </row>
    <row r="802" ht="12.75">
      <c r="C802" s="42"/>
    </row>
    <row r="803" ht="12.75">
      <c r="C803" s="42"/>
    </row>
    <row r="804" ht="12.75">
      <c r="C804" s="42"/>
    </row>
    <row r="805" ht="12.75">
      <c r="C805" s="42"/>
    </row>
    <row r="806" ht="12.75">
      <c r="C806" s="42"/>
    </row>
    <row r="807" ht="12.75">
      <c r="C807" s="42"/>
    </row>
    <row r="808" ht="12.75">
      <c r="C808" s="42"/>
    </row>
    <row r="809" ht="12.75">
      <c r="C809" s="42"/>
    </row>
    <row r="810" ht="12.75">
      <c r="C810" s="42"/>
    </row>
    <row r="811" ht="12.75">
      <c r="C811" s="42"/>
    </row>
    <row r="812" ht="12.75">
      <c r="C812" s="42"/>
    </row>
    <row r="813" ht="12.75">
      <c r="C813" s="42"/>
    </row>
    <row r="814" ht="12.75">
      <c r="C814" s="42"/>
    </row>
    <row r="815" ht="12.75">
      <c r="C815" s="42"/>
    </row>
    <row r="816" ht="12.75">
      <c r="C816" s="42"/>
    </row>
    <row r="817" ht="12.75">
      <c r="C817" s="42"/>
    </row>
    <row r="818" ht="12.75">
      <c r="C818" s="42"/>
    </row>
    <row r="819" ht="12.75">
      <c r="C819" s="42"/>
    </row>
    <row r="820" ht="12.75">
      <c r="C820" s="42"/>
    </row>
    <row r="821" ht="12.75">
      <c r="C821" s="42"/>
    </row>
    <row r="822" ht="12.75">
      <c r="C822" s="42"/>
    </row>
    <row r="823" ht="12.75">
      <c r="C823" s="42"/>
    </row>
    <row r="824" ht="12.75">
      <c r="C824" s="42"/>
    </row>
    <row r="825" ht="12.75">
      <c r="C825" s="42"/>
    </row>
    <row r="826" ht="12.75">
      <c r="C826" s="42"/>
    </row>
    <row r="827" ht="12.75">
      <c r="C827" s="42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&amp;C&amp;14Graduate Student Full Time Equivalency (FTE)
December 15 Comparisons 1996-2006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">
      <selection activeCell="H13" sqref="H13"/>
    </sheetView>
  </sheetViews>
  <sheetFormatPr defaultColWidth="9.140625" defaultRowHeight="12.75"/>
  <cols>
    <col min="1" max="1" width="6.7109375" style="37" bestFit="1" customWidth="1"/>
    <col min="2" max="2" width="24.421875" style="37" customWidth="1"/>
    <col min="3" max="9" width="8.7109375" style="38" customWidth="1"/>
  </cols>
  <sheetData>
    <row r="1" ht="21" customHeight="1" thickBot="1"/>
    <row r="2" spans="1:12" ht="14.25" thickBot="1" thickTop="1">
      <c r="A2" s="2" t="s">
        <v>0</v>
      </c>
      <c r="B2" s="3" t="s">
        <v>1</v>
      </c>
      <c r="C2" s="18">
        <v>35796</v>
      </c>
      <c r="D2" s="19">
        <v>36161</v>
      </c>
      <c r="E2" s="19">
        <v>36526</v>
      </c>
      <c r="F2" s="443">
        <v>36892</v>
      </c>
      <c r="G2" s="444">
        <v>37257</v>
      </c>
      <c r="H2" s="444">
        <v>37622</v>
      </c>
      <c r="I2" s="444">
        <v>37987</v>
      </c>
      <c r="J2" s="444">
        <v>38355</v>
      </c>
      <c r="K2" s="444">
        <v>38720</v>
      </c>
      <c r="L2" s="444">
        <v>39084</v>
      </c>
    </row>
    <row r="3" spans="1:12" ht="13.5" thickTop="1">
      <c r="A3" s="6" t="s">
        <v>2</v>
      </c>
      <c r="B3" s="7" t="s">
        <v>3</v>
      </c>
      <c r="C3" s="140">
        <v>107.6</v>
      </c>
      <c r="D3" s="26">
        <v>106.3</v>
      </c>
      <c r="E3" s="26">
        <v>133.2</v>
      </c>
      <c r="F3" s="445">
        <v>159.8</v>
      </c>
      <c r="G3" s="446">
        <v>179.21</v>
      </c>
      <c r="H3" s="26">
        <v>196.58</v>
      </c>
      <c r="I3" s="26">
        <v>193.87</v>
      </c>
      <c r="J3" s="447">
        <v>183.21</v>
      </c>
      <c r="K3" s="447">
        <v>176.5</v>
      </c>
      <c r="L3" s="447">
        <v>167.83</v>
      </c>
    </row>
    <row r="4" spans="1:12" ht="12.75">
      <c r="A4" s="6" t="s">
        <v>4</v>
      </c>
      <c r="B4" s="7" t="s">
        <v>5</v>
      </c>
      <c r="C4" s="29">
        <v>9</v>
      </c>
      <c r="D4" s="29">
        <v>10.8</v>
      </c>
      <c r="E4" s="23">
        <v>12.1</v>
      </c>
      <c r="F4" s="448">
        <v>15.8</v>
      </c>
      <c r="G4" s="449">
        <v>42.58</v>
      </c>
      <c r="H4" s="29">
        <v>43.58</v>
      </c>
      <c r="I4" s="29">
        <v>47.92</v>
      </c>
      <c r="J4" s="450">
        <v>66.58</v>
      </c>
      <c r="K4" s="450">
        <v>72.83</v>
      </c>
      <c r="L4" s="450">
        <v>71</v>
      </c>
    </row>
    <row r="5" spans="1:12" ht="12.75">
      <c r="A5" s="6" t="s">
        <v>6</v>
      </c>
      <c r="B5" s="7" t="s">
        <v>7</v>
      </c>
      <c r="C5" s="23">
        <f>SUM(1.8+1.7+27)</f>
        <v>30.5</v>
      </c>
      <c r="D5" s="29">
        <v>32.5</v>
      </c>
      <c r="E5" s="23">
        <v>23.7</v>
      </c>
      <c r="F5" s="448">
        <v>32.2</v>
      </c>
      <c r="G5" s="449">
        <v>39.08</v>
      </c>
      <c r="H5" s="29">
        <v>44.25</v>
      </c>
      <c r="I5" s="29">
        <v>44.83</v>
      </c>
      <c r="J5" s="450">
        <v>25.08</v>
      </c>
      <c r="K5" s="450">
        <v>22</v>
      </c>
      <c r="L5" s="450">
        <v>19.75</v>
      </c>
    </row>
    <row r="6" spans="1:12" ht="12.75">
      <c r="A6" s="6" t="s">
        <v>6</v>
      </c>
      <c r="B6" s="7" t="s">
        <v>8</v>
      </c>
      <c r="C6" s="31">
        <f>SUM(4.5+3+0.3)</f>
        <v>7.8</v>
      </c>
      <c r="D6" s="29">
        <v>8.1</v>
      </c>
      <c r="E6" s="23">
        <v>9.3</v>
      </c>
      <c r="F6" s="448">
        <v>6.8</v>
      </c>
      <c r="G6" s="449">
        <v>6.04</v>
      </c>
      <c r="H6" s="29">
        <v>11.92</v>
      </c>
      <c r="I6" s="29">
        <v>13.25</v>
      </c>
      <c r="J6" s="450">
        <v>16.92</v>
      </c>
      <c r="K6" s="450">
        <v>12.58</v>
      </c>
      <c r="L6" s="450">
        <v>10.75</v>
      </c>
    </row>
    <row r="7" spans="1:12" ht="12.75">
      <c r="A7" s="6" t="s">
        <v>6</v>
      </c>
      <c r="B7" s="7" t="s">
        <v>55</v>
      </c>
      <c r="C7" s="31">
        <v>23.3</v>
      </c>
      <c r="D7" s="29">
        <v>18.6</v>
      </c>
      <c r="E7" s="23">
        <v>20.1</v>
      </c>
      <c r="F7" s="448">
        <v>26.8</v>
      </c>
      <c r="G7" s="449">
        <v>13.75</v>
      </c>
      <c r="H7" s="29">
        <v>18.17</v>
      </c>
      <c r="I7" s="29">
        <v>25</v>
      </c>
      <c r="J7" s="450">
        <v>27.17</v>
      </c>
      <c r="K7" s="450">
        <v>33.75</v>
      </c>
      <c r="L7" s="450">
        <v>30.42</v>
      </c>
    </row>
    <row r="8" spans="1:12" ht="12.75">
      <c r="A8" s="6" t="s">
        <v>26</v>
      </c>
      <c r="B8" s="7" t="s">
        <v>9</v>
      </c>
      <c r="C8" s="31">
        <f>SUM(7.3+0.6+1+0.8+1.5+0.5+3.5+0.8+6.5+3.7+2.8+0.5+2+0.8+0.5+4.8)</f>
        <v>37.599999999999994</v>
      </c>
      <c r="D8" s="29">
        <v>37.5</v>
      </c>
      <c r="E8" s="23">
        <v>35.7</v>
      </c>
      <c r="F8" s="448">
        <v>31.3</v>
      </c>
      <c r="G8" s="449">
        <v>30.92</v>
      </c>
      <c r="H8" s="29">
        <v>40.5</v>
      </c>
      <c r="I8" s="29">
        <v>43.25</v>
      </c>
      <c r="J8" s="450">
        <v>38.13</v>
      </c>
      <c r="K8" s="450">
        <v>35.25</v>
      </c>
      <c r="L8" s="450">
        <v>23.75</v>
      </c>
    </row>
    <row r="9" spans="1:12" ht="12.75">
      <c r="A9" s="6" t="s">
        <v>6</v>
      </c>
      <c r="B9" s="7" t="s">
        <v>31</v>
      </c>
      <c r="C9" s="31">
        <f>SUM(37.9+7.8+8.3)</f>
        <v>54</v>
      </c>
      <c r="D9" s="29">
        <v>41.5</v>
      </c>
      <c r="E9" s="23">
        <v>65</v>
      </c>
      <c r="F9" s="448">
        <v>77.9</v>
      </c>
      <c r="G9" s="449">
        <v>79.83</v>
      </c>
      <c r="H9" s="29">
        <v>70.75</v>
      </c>
      <c r="I9" s="29">
        <v>71.04</v>
      </c>
      <c r="J9" s="450">
        <v>60.71</v>
      </c>
      <c r="K9" s="450">
        <v>65.58</v>
      </c>
      <c r="L9" s="450">
        <v>59.25</v>
      </c>
    </row>
    <row r="10" spans="1:12" ht="12.75">
      <c r="A10" s="6" t="s">
        <v>6</v>
      </c>
      <c r="B10" s="7" t="s">
        <v>32</v>
      </c>
      <c r="C10" s="31">
        <v>2</v>
      </c>
      <c r="D10" s="29">
        <v>3.8</v>
      </c>
      <c r="E10" s="23">
        <v>9.2</v>
      </c>
      <c r="F10" s="448">
        <v>7.2</v>
      </c>
      <c r="G10" s="449">
        <v>3</v>
      </c>
      <c r="H10" s="29">
        <v>4.5</v>
      </c>
      <c r="I10" s="29">
        <v>6.83</v>
      </c>
      <c r="J10" s="450">
        <v>3.75</v>
      </c>
      <c r="K10" s="450">
        <v>4.5</v>
      </c>
      <c r="L10" s="450">
        <v>6.5</v>
      </c>
    </row>
    <row r="11" spans="1:12" ht="12.75">
      <c r="A11" s="6" t="s">
        <v>6</v>
      </c>
      <c r="B11" s="287" t="s">
        <v>48</v>
      </c>
      <c r="C11" s="31">
        <f>SUM(3.3+0.3+0.5)</f>
        <v>4.1</v>
      </c>
      <c r="D11" s="29">
        <v>8</v>
      </c>
      <c r="E11" s="23">
        <v>7.7</v>
      </c>
      <c r="F11" s="448">
        <v>4.6</v>
      </c>
      <c r="G11" s="449">
        <v>6</v>
      </c>
      <c r="H11" s="29">
        <v>5.83</v>
      </c>
      <c r="I11" s="29">
        <v>11.42</v>
      </c>
      <c r="J11" s="450">
        <v>14.25</v>
      </c>
      <c r="K11" s="450">
        <v>9.92</v>
      </c>
      <c r="L11" s="450">
        <v>5.42</v>
      </c>
    </row>
    <row r="12" spans="1:12" ht="12.75">
      <c r="A12" s="6" t="s">
        <v>10</v>
      </c>
      <c r="B12" s="7" t="s">
        <v>11</v>
      </c>
      <c r="C12" s="31">
        <v>14.7</v>
      </c>
      <c r="D12" s="29">
        <v>13.3</v>
      </c>
      <c r="E12" s="23">
        <v>11.8</v>
      </c>
      <c r="F12" s="448">
        <v>11.8</v>
      </c>
      <c r="G12" s="449">
        <v>6.58</v>
      </c>
      <c r="H12" s="29">
        <v>9.58</v>
      </c>
      <c r="I12" s="29">
        <v>8.25</v>
      </c>
      <c r="J12" s="450">
        <v>7.17</v>
      </c>
      <c r="K12" s="450">
        <v>5.58</v>
      </c>
      <c r="L12" s="450">
        <v>6.25</v>
      </c>
    </row>
    <row r="13" spans="1:12" ht="12.75">
      <c r="A13" s="6" t="s">
        <v>10</v>
      </c>
      <c r="B13" s="7" t="s">
        <v>12</v>
      </c>
      <c r="C13" s="31">
        <v>7.1</v>
      </c>
      <c r="D13" s="29">
        <v>9.8</v>
      </c>
      <c r="E13" s="23">
        <v>8.9</v>
      </c>
      <c r="F13" s="448">
        <v>11.2</v>
      </c>
      <c r="G13" s="449">
        <v>10.96</v>
      </c>
      <c r="H13" s="29">
        <v>17.04</v>
      </c>
      <c r="I13" s="29">
        <v>15.5</v>
      </c>
      <c r="J13" s="450">
        <v>9.5</v>
      </c>
      <c r="K13" s="450">
        <v>22.83</v>
      </c>
      <c r="L13" s="450">
        <v>18.33</v>
      </c>
    </row>
    <row r="14" spans="1:12" ht="12.75">
      <c r="A14" s="6" t="s">
        <v>10</v>
      </c>
      <c r="B14" s="7" t="s">
        <v>13</v>
      </c>
      <c r="C14" s="31">
        <v>14</v>
      </c>
      <c r="D14" s="29">
        <v>13</v>
      </c>
      <c r="E14" s="23">
        <v>11</v>
      </c>
      <c r="F14" s="448">
        <v>8.8</v>
      </c>
      <c r="G14" s="449">
        <v>9.83</v>
      </c>
      <c r="H14" s="29">
        <v>13.25</v>
      </c>
      <c r="I14" s="29">
        <v>12.75</v>
      </c>
      <c r="J14" s="450">
        <v>18.17</v>
      </c>
      <c r="K14" s="450">
        <v>14.08</v>
      </c>
      <c r="L14" s="450">
        <v>12.92</v>
      </c>
    </row>
    <row r="15" spans="1:12" ht="12.75">
      <c r="A15" s="6" t="s">
        <v>34</v>
      </c>
      <c r="B15" s="7" t="s">
        <v>44</v>
      </c>
      <c r="C15" s="31">
        <v>12.8</v>
      </c>
      <c r="D15" s="29">
        <v>17</v>
      </c>
      <c r="E15" s="23">
        <v>15.5</v>
      </c>
      <c r="F15" s="448">
        <v>15.9</v>
      </c>
      <c r="G15" s="449">
        <v>17.25</v>
      </c>
      <c r="H15" s="29">
        <v>10.83</v>
      </c>
      <c r="I15" s="29">
        <v>14.17</v>
      </c>
      <c r="J15" s="450">
        <v>8.33</v>
      </c>
      <c r="K15" s="450">
        <v>13.75</v>
      </c>
      <c r="L15" s="450">
        <v>11.33</v>
      </c>
    </row>
    <row r="16" spans="1:12" ht="12.75">
      <c r="A16" s="6" t="s">
        <v>10</v>
      </c>
      <c r="B16" s="7" t="s">
        <v>14</v>
      </c>
      <c r="C16" s="31">
        <f>SUM(6.8+9.6+1.3+9.3+1.8+3.2)</f>
        <v>32</v>
      </c>
      <c r="D16" s="29">
        <v>27.3</v>
      </c>
      <c r="E16" s="23">
        <v>21.4</v>
      </c>
      <c r="F16" s="448">
        <v>20</v>
      </c>
      <c r="G16" s="449">
        <v>23</v>
      </c>
      <c r="H16" s="29">
        <v>26.75</v>
      </c>
      <c r="I16" s="29">
        <v>37.42</v>
      </c>
      <c r="J16" s="450">
        <v>49.58</v>
      </c>
      <c r="K16" s="450">
        <v>40.67</v>
      </c>
      <c r="L16" s="450">
        <v>36.25</v>
      </c>
    </row>
    <row r="17" spans="1:12" ht="12.75">
      <c r="A17" s="6" t="s">
        <v>29</v>
      </c>
      <c r="B17" s="7" t="s">
        <v>30</v>
      </c>
      <c r="C17" s="31">
        <v>0</v>
      </c>
      <c r="D17" s="29">
        <v>0</v>
      </c>
      <c r="E17" s="23">
        <v>0</v>
      </c>
      <c r="F17" s="448">
        <v>0</v>
      </c>
      <c r="G17" s="449">
        <v>1</v>
      </c>
      <c r="H17" s="29">
        <v>1.25</v>
      </c>
      <c r="I17" s="23">
        <v>1.75</v>
      </c>
      <c r="J17" s="447">
        <v>1.83</v>
      </c>
      <c r="K17" s="447">
        <v>3</v>
      </c>
      <c r="L17" s="447">
        <v>1.5</v>
      </c>
    </row>
    <row r="18" spans="1:12" ht="12.75">
      <c r="A18" s="6" t="s">
        <v>29</v>
      </c>
      <c r="B18" s="7" t="s">
        <v>45</v>
      </c>
      <c r="C18" s="31">
        <v>0</v>
      </c>
      <c r="D18" s="29">
        <v>0</v>
      </c>
      <c r="E18" s="23">
        <v>0</v>
      </c>
      <c r="F18" s="448">
        <v>0</v>
      </c>
      <c r="G18" s="449">
        <v>0</v>
      </c>
      <c r="H18" s="29">
        <v>0</v>
      </c>
      <c r="I18" s="23">
        <v>0.25</v>
      </c>
      <c r="J18" s="447">
        <v>0.25</v>
      </c>
      <c r="K18" s="447">
        <v>0.5</v>
      </c>
      <c r="L18" s="447">
        <v>0.5</v>
      </c>
    </row>
    <row r="19" spans="1:12" ht="12.75">
      <c r="A19" s="6" t="s">
        <v>29</v>
      </c>
      <c r="B19" s="7" t="s">
        <v>46</v>
      </c>
      <c r="C19" s="31" t="s">
        <v>38</v>
      </c>
      <c r="D19" s="31" t="s">
        <v>38</v>
      </c>
      <c r="E19" s="31" t="s">
        <v>38</v>
      </c>
      <c r="F19" s="31" t="s">
        <v>38</v>
      </c>
      <c r="G19" s="31" t="s">
        <v>38</v>
      </c>
      <c r="H19" s="31" t="s">
        <v>38</v>
      </c>
      <c r="I19" s="23">
        <v>0.25</v>
      </c>
      <c r="J19" s="447">
        <v>3</v>
      </c>
      <c r="K19" s="447">
        <v>1.75</v>
      </c>
      <c r="L19" s="447">
        <v>1</v>
      </c>
    </row>
    <row r="20" spans="1:12" ht="12.75">
      <c r="A20" s="6" t="s">
        <v>29</v>
      </c>
      <c r="B20" s="7" t="s">
        <v>47</v>
      </c>
      <c r="C20" s="31" t="s">
        <v>38</v>
      </c>
      <c r="D20" s="31" t="s">
        <v>38</v>
      </c>
      <c r="E20" s="31" t="s">
        <v>38</v>
      </c>
      <c r="F20" s="31" t="s">
        <v>38</v>
      </c>
      <c r="G20" s="31" t="s">
        <v>38</v>
      </c>
      <c r="H20" s="31" t="s">
        <v>38</v>
      </c>
      <c r="I20" s="23">
        <v>0</v>
      </c>
      <c r="J20" s="447">
        <v>0</v>
      </c>
      <c r="K20" s="447">
        <v>0</v>
      </c>
      <c r="L20" s="447">
        <v>0</v>
      </c>
    </row>
    <row r="21" spans="1:12" ht="12.75">
      <c r="A21" s="6" t="s">
        <v>29</v>
      </c>
      <c r="B21" s="7" t="s">
        <v>50</v>
      </c>
      <c r="C21" s="31"/>
      <c r="D21" s="31"/>
      <c r="E21" s="31"/>
      <c r="F21" s="451"/>
      <c r="G21" s="31"/>
      <c r="H21" s="31"/>
      <c r="I21" s="23"/>
      <c r="J21" s="447"/>
      <c r="K21" s="447">
        <v>0.5</v>
      </c>
      <c r="L21" s="447">
        <v>0.25</v>
      </c>
    </row>
    <row r="22" spans="1:12" ht="12.75">
      <c r="A22" s="6" t="s">
        <v>15</v>
      </c>
      <c r="B22" s="7" t="s">
        <v>16</v>
      </c>
      <c r="C22" s="31">
        <v>0.3</v>
      </c>
      <c r="D22" s="29">
        <v>2.3</v>
      </c>
      <c r="E22" s="23">
        <v>2.5</v>
      </c>
      <c r="F22" s="448">
        <v>1.8</v>
      </c>
      <c r="G22" s="449">
        <v>0</v>
      </c>
      <c r="H22" s="29">
        <v>1.83</v>
      </c>
      <c r="I22" s="29">
        <v>1.92</v>
      </c>
      <c r="J22" s="450">
        <v>1</v>
      </c>
      <c r="K22" s="450">
        <v>0</v>
      </c>
      <c r="L22" s="450">
        <v>0</v>
      </c>
    </row>
    <row r="23" spans="1:12" ht="12.75">
      <c r="A23" s="6" t="s">
        <v>15</v>
      </c>
      <c r="B23" s="7" t="s">
        <v>17</v>
      </c>
      <c r="C23" s="31">
        <v>0</v>
      </c>
      <c r="D23" s="29">
        <v>0</v>
      </c>
      <c r="E23" s="23">
        <v>0</v>
      </c>
      <c r="F23" s="448">
        <v>0</v>
      </c>
      <c r="G23" s="449">
        <v>0</v>
      </c>
      <c r="H23" s="29">
        <v>0</v>
      </c>
      <c r="I23" s="29">
        <v>0</v>
      </c>
      <c r="J23" s="450">
        <v>0</v>
      </c>
      <c r="K23" s="450">
        <v>0</v>
      </c>
      <c r="L23" s="450">
        <v>0.25</v>
      </c>
    </row>
    <row r="24" spans="1:12" ht="12.75">
      <c r="A24" s="6" t="s">
        <v>28</v>
      </c>
      <c r="B24" s="7" t="s">
        <v>18</v>
      </c>
      <c r="C24" s="31">
        <v>31.3</v>
      </c>
      <c r="D24" s="29">
        <v>19.1</v>
      </c>
      <c r="E24" s="23">
        <v>24.3</v>
      </c>
      <c r="F24" s="448">
        <v>25.2</v>
      </c>
      <c r="G24" s="449">
        <v>21.75</v>
      </c>
      <c r="H24" s="29">
        <v>27.29</v>
      </c>
      <c r="I24" s="29">
        <v>40.91</v>
      </c>
      <c r="J24" s="450">
        <v>37</v>
      </c>
      <c r="K24" s="450">
        <v>29.08</v>
      </c>
      <c r="L24" s="450">
        <v>27.1</v>
      </c>
    </row>
    <row r="25" spans="1:12" ht="12.75">
      <c r="A25" s="6" t="s">
        <v>19</v>
      </c>
      <c r="B25" s="7" t="s">
        <v>20</v>
      </c>
      <c r="C25" s="31">
        <v>0.5</v>
      </c>
      <c r="D25" s="29">
        <v>1</v>
      </c>
      <c r="E25" s="23">
        <v>0.8</v>
      </c>
      <c r="F25" s="448">
        <v>0.8</v>
      </c>
      <c r="G25" s="449">
        <v>0</v>
      </c>
      <c r="H25" s="29">
        <v>0.75</v>
      </c>
      <c r="I25" s="29">
        <v>1.83</v>
      </c>
      <c r="J25" s="450">
        <v>2.75</v>
      </c>
      <c r="K25" s="450">
        <v>0</v>
      </c>
      <c r="L25" s="450">
        <v>3</v>
      </c>
    </row>
    <row r="26" spans="1:12" ht="12.75">
      <c r="A26" s="6" t="s">
        <v>21</v>
      </c>
      <c r="B26" s="7" t="s">
        <v>22</v>
      </c>
      <c r="C26" s="31">
        <v>0</v>
      </c>
      <c r="D26" s="29">
        <v>0</v>
      </c>
      <c r="E26" s="23">
        <v>0.3</v>
      </c>
      <c r="F26" s="448">
        <v>0</v>
      </c>
      <c r="G26" s="449">
        <v>2</v>
      </c>
      <c r="H26" s="29">
        <v>0.75</v>
      </c>
      <c r="I26" s="29">
        <v>0</v>
      </c>
      <c r="J26" s="450">
        <v>1.67</v>
      </c>
      <c r="K26" s="450">
        <v>0</v>
      </c>
      <c r="L26" s="450">
        <v>0</v>
      </c>
    </row>
    <row r="27" spans="1:12" ht="13.5" thickBot="1">
      <c r="A27" s="13" t="s">
        <v>21</v>
      </c>
      <c r="B27" s="14" t="s">
        <v>14</v>
      </c>
      <c r="C27" s="141">
        <v>0</v>
      </c>
      <c r="D27" s="34">
        <v>0</v>
      </c>
      <c r="E27" s="452">
        <v>0</v>
      </c>
      <c r="F27" s="453">
        <v>0.8</v>
      </c>
      <c r="G27" s="454">
        <v>0</v>
      </c>
      <c r="H27" s="56">
        <v>1.33</v>
      </c>
      <c r="I27" s="56">
        <v>1.42</v>
      </c>
      <c r="J27" s="455">
        <v>2</v>
      </c>
      <c r="K27" s="455">
        <v>0</v>
      </c>
      <c r="L27" s="455">
        <v>0.9</v>
      </c>
    </row>
    <row r="28" spans="1:12" ht="14.25" thickBot="1" thickTop="1">
      <c r="A28" s="104"/>
      <c r="B28" s="104" t="s">
        <v>23</v>
      </c>
      <c r="C28" s="142">
        <v>392.6</v>
      </c>
      <c r="D28" s="142">
        <v>371.2</v>
      </c>
      <c r="E28" s="142">
        <v>415.8</v>
      </c>
      <c r="F28" s="456">
        <v>458.1</v>
      </c>
      <c r="G28" s="457">
        <v>492.79</v>
      </c>
      <c r="H28" s="457">
        <f>SUM(H3:H27)</f>
        <v>546.73</v>
      </c>
      <c r="I28" s="457">
        <f>SUM(I3:I27)</f>
        <v>593.8299999999999</v>
      </c>
      <c r="J28" s="457">
        <f>SUM(J3:J27)</f>
        <v>578.0500000000001</v>
      </c>
      <c r="K28" s="457">
        <v>564.65</v>
      </c>
      <c r="L28" s="457">
        <f>SUM(L3:L27)</f>
        <v>514.2500000000001</v>
      </c>
    </row>
    <row r="29" ht="13.5" thickTop="1"/>
  </sheetData>
  <printOptions/>
  <pageMargins left="0.75" right="0.75" top="1" bottom="1" header="0.5" footer="0.5"/>
  <pageSetup horizontalDpi="600" verticalDpi="600" orientation="landscape" r:id="rId1"/>
  <headerFooter alignWithMargins="0">
    <oddHeader>&amp;C&amp;16Graduate Student Full Time Equivalency (FTE)
January 1 Comparisons 1998-2007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2">
      <selection activeCell="M25" sqref="M25"/>
    </sheetView>
  </sheetViews>
  <sheetFormatPr defaultColWidth="9.140625" defaultRowHeight="12.75"/>
  <cols>
    <col min="1" max="1" width="6.7109375" style="37" bestFit="1" customWidth="1"/>
    <col min="2" max="2" width="23.57421875" style="37" bestFit="1" customWidth="1"/>
    <col min="3" max="10" width="8.7109375" style="38" customWidth="1"/>
  </cols>
  <sheetData>
    <row r="1" ht="21" customHeight="1" thickBot="1"/>
    <row r="2" spans="1:12" ht="14.25" thickBot="1" thickTop="1">
      <c r="A2" s="2" t="s">
        <v>0</v>
      </c>
      <c r="B2" s="3" t="s">
        <v>1</v>
      </c>
      <c r="C2" s="4">
        <v>35431</v>
      </c>
      <c r="D2" s="20">
        <v>35796</v>
      </c>
      <c r="E2" s="4">
        <v>36161</v>
      </c>
      <c r="F2" s="4">
        <v>36526</v>
      </c>
      <c r="G2" s="61">
        <v>36892</v>
      </c>
      <c r="H2" s="5">
        <v>37257</v>
      </c>
      <c r="I2" s="5">
        <v>37622</v>
      </c>
      <c r="J2" s="5">
        <v>37987</v>
      </c>
      <c r="K2" s="5">
        <v>38355</v>
      </c>
      <c r="L2" s="5">
        <v>38720</v>
      </c>
    </row>
    <row r="3" spans="1:12" ht="13.5" thickTop="1">
      <c r="A3" s="6" t="s">
        <v>2</v>
      </c>
      <c r="B3" s="7" t="s">
        <v>3</v>
      </c>
      <c r="C3" s="8">
        <v>127.7</v>
      </c>
      <c r="D3" s="24">
        <v>107.6</v>
      </c>
      <c r="E3" s="9">
        <v>106.3</v>
      </c>
      <c r="F3" s="9">
        <v>133.2</v>
      </c>
      <c r="G3" s="25">
        <v>159.8</v>
      </c>
      <c r="H3" s="10">
        <v>179.21</v>
      </c>
      <c r="I3" s="9">
        <v>196.58</v>
      </c>
      <c r="J3" s="9">
        <v>193.87</v>
      </c>
      <c r="K3" s="288">
        <v>183.21</v>
      </c>
      <c r="L3" s="288">
        <v>176.5</v>
      </c>
    </row>
    <row r="4" spans="1:12" ht="12.75">
      <c r="A4" s="6" t="s">
        <v>4</v>
      </c>
      <c r="B4" s="7" t="s">
        <v>5</v>
      </c>
      <c r="C4" s="8">
        <v>4.8</v>
      </c>
      <c r="D4" s="11">
        <v>9</v>
      </c>
      <c r="E4" s="11">
        <v>10.8</v>
      </c>
      <c r="F4" s="8">
        <v>12.1</v>
      </c>
      <c r="G4" s="30">
        <v>15.8</v>
      </c>
      <c r="H4" s="12">
        <v>42.58</v>
      </c>
      <c r="I4" s="11">
        <v>43.58</v>
      </c>
      <c r="J4" s="11">
        <v>47.92</v>
      </c>
      <c r="K4" s="289">
        <v>66.58</v>
      </c>
      <c r="L4" s="289">
        <v>72.83</v>
      </c>
    </row>
    <row r="5" spans="1:12" ht="12.75">
      <c r="A5" s="6" t="s">
        <v>6</v>
      </c>
      <c r="B5" s="7" t="s">
        <v>7</v>
      </c>
      <c r="C5" s="8">
        <v>20.9</v>
      </c>
      <c r="D5" s="8">
        <f>SUM(1.8+1.7+27)</f>
        <v>30.5</v>
      </c>
      <c r="E5" s="11">
        <v>32.5</v>
      </c>
      <c r="F5" s="8">
        <v>23.7</v>
      </c>
      <c r="G5" s="30">
        <v>32.2</v>
      </c>
      <c r="H5" s="12">
        <v>39.08</v>
      </c>
      <c r="I5" s="11">
        <v>44.25</v>
      </c>
      <c r="J5" s="11">
        <v>44.83</v>
      </c>
      <c r="K5" s="289">
        <v>25.08</v>
      </c>
      <c r="L5" s="289">
        <v>22</v>
      </c>
    </row>
    <row r="6" spans="1:12" ht="12.75">
      <c r="A6" s="6" t="s">
        <v>6</v>
      </c>
      <c r="B6" s="7" t="s">
        <v>8</v>
      </c>
      <c r="C6" s="8">
        <v>11.3</v>
      </c>
      <c r="D6" s="32">
        <f>SUM(4.5+3+0.3)</f>
        <v>7.8</v>
      </c>
      <c r="E6" s="11">
        <v>8.1</v>
      </c>
      <c r="F6" s="8">
        <v>9.3</v>
      </c>
      <c r="G6" s="30">
        <v>6.8</v>
      </c>
      <c r="H6" s="12">
        <v>6.04</v>
      </c>
      <c r="I6" s="11">
        <v>11.92</v>
      </c>
      <c r="J6" s="11">
        <v>13.25</v>
      </c>
      <c r="K6" s="289">
        <v>16.92</v>
      </c>
      <c r="L6" s="289">
        <v>12.58</v>
      </c>
    </row>
    <row r="7" spans="1:12" ht="12.75">
      <c r="A7" s="6" t="s">
        <v>6</v>
      </c>
      <c r="B7" s="7" t="s">
        <v>25</v>
      </c>
      <c r="C7" s="8">
        <v>25.4</v>
      </c>
      <c r="D7" s="32">
        <v>23.3</v>
      </c>
      <c r="E7" s="11">
        <v>18.6</v>
      </c>
      <c r="F7" s="8">
        <v>20.1</v>
      </c>
      <c r="G7" s="30">
        <v>26.8</v>
      </c>
      <c r="H7" s="12">
        <v>13.75</v>
      </c>
      <c r="I7" s="11">
        <v>18.17</v>
      </c>
      <c r="J7" s="11">
        <v>25</v>
      </c>
      <c r="K7" s="289">
        <v>27.17</v>
      </c>
      <c r="L7" s="289">
        <v>33.75</v>
      </c>
    </row>
    <row r="8" spans="1:12" ht="12.75">
      <c r="A8" s="6" t="s">
        <v>26</v>
      </c>
      <c r="B8" s="7" t="s">
        <v>9</v>
      </c>
      <c r="C8" s="8">
        <v>45.3</v>
      </c>
      <c r="D8" s="32">
        <f>SUM(7.3+0.6+1+0.8+1.5+0.5+3.5+0.8+6.5+3.7+2.8+0.5+2+0.8+0.5+4.8)</f>
        <v>37.599999999999994</v>
      </c>
      <c r="E8" s="11">
        <v>37.5</v>
      </c>
      <c r="F8" s="8">
        <v>35.7</v>
      </c>
      <c r="G8" s="30">
        <v>31.3</v>
      </c>
      <c r="H8" s="12">
        <v>30.92</v>
      </c>
      <c r="I8" s="11">
        <v>40.5</v>
      </c>
      <c r="J8" s="11">
        <v>43.25</v>
      </c>
      <c r="K8" s="289">
        <v>38.13</v>
      </c>
      <c r="L8" s="289">
        <v>35.25</v>
      </c>
    </row>
    <row r="9" spans="1:12" ht="12.75">
      <c r="A9" s="6" t="s">
        <v>6</v>
      </c>
      <c r="B9" s="7" t="s">
        <v>31</v>
      </c>
      <c r="C9" s="8">
        <v>50.9</v>
      </c>
      <c r="D9" s="32">
        <f>SUM(37.9+7.8+8.3)</f>
        <v>54</v>
      </c>
      <c r="E9" s="11">
        <v>41.5</v>
      </c>
      <c r="F9" s="8">
        <v>65</v>
      </c>
      <c r="G9" s="30">
        <v>77.9</v>
      </c>
      <c r="H9" s="12">
        <v>79.83</v>
      </c>
      <c r="I9" s="11">
        <v>70.75</v>
      </c>
      <c r="J9" s="11">
        <v>71.04</v>
      </c>
      <c r="K9" s="289">
        <v>60.71</v>
      </c>
      <c r="L9" s="289">
        <v>65.58</v>
      </c>
    </row>
    <row r="10" spans="1:12" ht="12.75">
      <c r="A10" s="6" t="s">
        <v>6</v>
      </c>
      <c r="B10" s="7" t="s">
        <v>32</v>
      </c>
      <c r="C10" s="8" t="s">
        <v>27</v>
      </c>
      <c r="D10" s="32">
        <v>2</v>
      </c>
      <c r="E10" s="11">
        <v>3.8</v>
      </c>
      <c r="F10" s="8">
        <v>9.2</v>
      </c>
      <c r="G10" s="30">
        <v>7.2</v>
      </c>
      <c r="H10" s="12">
        <v>3</v>
      </c>
      <c r="I10" s="11">
        <v>4.5</v>
      </c>
      <c r="J10" s="11">
        <v>6.83</v>
      </c>
      <c r="K10" s="289">
        <v>3.75</v>
      </c>
      <c r="L10" s="289">
        <v>4.5</v>
      </c>
    </row>
    <row r="11" spans="1:12" ht="12.75">
      <c r="A11" s="6" t="s">
        <v>6</v>
      </c>
      <c r="B11" s="287" t="s">
        <v>48</v>
      </c>
      <c r="C11" s="8">
        <v>12.3</v>
      </c>
      <c r="D11" s="32">
        <f>SUM(3.3+0.3+0.5)</f>
        <v>4.1</v>
      </c>
      <c r="E11" s="11">
        <v>8</v>
      </c>
      <c r="F11" s="8">
        <v>7.7</v>
      </c>
      <c r="G11" s="30">
        <v>4.6</v>
      </c>
      <c r="H11" s="12">
        <v>6</v>
      </c>
      <c r="I11" s="11">
        <v>5.83</v>
      </c>
      <c r="J11" s="11">
        <v>11.42</v>
      </c>
      <c r="K11" s="289">
        <v>14.25</v>
      </c>
      <c r="L11" s="289">
        <v>9.92</v>
      </c>
    </row>
    <row r="12" spans="1:12" ht="12.75">
      <c r="A12" s="6" t="s">
        <v>10</v>
      </c>
      <c r="B12" s="7" t="s">
        <v>11</v>
      </c>
      <c r="C12" s="8">
        <v>11</v>
      </c>
      <c r="D12" s="32">
        <v>14.7</v>
      </c>
      <c r="E12" s="11">
        <v>13.3</v>
      </c>
      <c r="F12" s="8">
        <v>11.8</v>
      </c>
      <c r="G12" s="30">
        <v>11.8</v>
      </c>
      <c r="H12" s="12">
        <v>6.58</v>
      </c>
      <c r="I12" s="11">
        <v>9.58</v>
      </c>
      <c r="J12" s="11">
        <v>8.25</v>
      </c>
      <c r="K12" s="289">
        <v>7.17</v>
      </c>
      <c r="L12" s="289">
        <v>5.58</v>
      </c>
    </row>
    <row r="13" spans="1:12" ht="12.75">
      <c r="A13" s="6" t="s">
        <v>10</v>
      </c>
      <c r="B13" s="7" t="s">
        <v>12</v>
      </c>
      <c r="C13" s="8">
        <v>5.5</v>
      </c>
      <c r="D13" s="32">
        <v>7.1</v>
      </c>
      <c r="E13" s="11">
        <v>9.8</v>
      </c>
      <c r="F13" s="8">
        <v>8.9</v>
      </c>
      <c r="G13" s="30">
        <v>11.2</v>
      </c>
      <c r="H13" s="12">
        <v>10.96</v>
      </c>
      <c r="I13" s="11">
        <v>17.04</v>
      </c>
      <c r="J13" s="11">
        <v>15.5</v>
      </c>
      <c r="K13" s="289">
        <v>9.5</v>
      </c>
      <c r="L13" s="289">
        <v>22.83</v>
      </c>
    </row>
    <row r="14" spans="1:12" ht="12.75">
      <c r="A14" s="6" t="s">
        <v>10</v>
      </c>
      <c r="B14" s="7" t="s">
        <v>13</v>
      </c>
      <c r="C14" s="8">
        <v>12.8</v>
      </c>
      <c r="D14" s="32">
        <v>14</v>
      </c>
      <c r="E14" s="11">
        <v>13</v>
      </c>
      <c r="F14" s="8">
        <v>11</v>
      </c>
      <c r="G14" s="30">
        <v>8.8</v>
      </c>
      <c r="H14" s="12">
        <v>9.83</v>
      </c>
      <c r="I14" s="11">
        <v>13.25</v>
      </c>
      <c r="J14" s="11">
        <v>12.75</v>
      </c>
      <c r="K14" s="289">
        <v>18.17</v>
      </c>
      <c r="L14" s="289">
        <v>14.08</v>
      </c>
    </row>
    <row r="15" spans="1:12" ht="12.75">
      <c r="A15" s="6" t="s">
        <v>34</v>
      </c>
      <c r="B15" s="7" t="s">
        <v>44</v>
      </c>
      <c r="C15" s="8">
        <v>13.3</v>
      </c>
      <c r="D15" s="32">
        <v>12.8</v>
      </c>
      <c r="E15" s="11">
        <v>17</v>
      </c>
      <c r="F15" s="8">
        <v>15.5</v>
      </c>
      <c r="G15" s="30">
        <v>15.9</v>
      </c>
      <c r="H15" s="12">
        <v>17.25</v>
      </c>
      <c r="I15" s="11">
        <v>10.83</v>
      </c>
      <c r="J15" s="11">
        <v>14.17</v>
      </c>
      <c r="K15" s="289">
        <v>8.33</v>
      </c>
      <c r="L15" s="289">
        <v>13.75</v>
      </c>
    </row>
    <row r="16" spans="1:12" ht="12.75">
      <c r="A16" s="6" t="s">
        <v>10</v>
      </c>
      <c r="B16" s="7" t="s">
        <v>14</v>
      </c>
      <c r="C16" s="8">
        <v>29</v>
      </c>
      <c r="D16" s="32">
        <f>SUM(6.8+9.6+1.3+9.3+1.8+3.2)</f>
        <v>32</v>
      </c>
      <c r="E16" s="11">
        <v>27.3</v>
      </c>
      <c r="F16" s="8">
        <v>21.4</v>
      </c>
      <c r="G16" s="30">
        <v>20</v>
      </c>
      <c r="H16" s="12">
        <v>23</v>
      </c>
      <c r="I16" s="11">
        <v>26.75</v>
      </c>
      <c r="J16" s="11">
        <v>37.42</v>
      </c>
      <c r="K16" s="289">
        <v>49.58</v>
      </c>
      <c r="L16" s="289">
        <v>40.67</v>
      </c>
    </row>
    <row r="17" spans="1:12" ht="12.75">
      <c r="A17" s="6" t="s">
        <v>29</v>
      </c>
      <c r="B17" s="7" t="s">
        <v>30</v>
      </c>
      <c r="C17" s="8">
        <v>0</v>
      </c>
      <c r="D17" s="32">
        <v>0</v>
      </c>
      <c r="E17" s="11">
        <v>0</v>
      </c>
      <c r="F17" s="8">
        <v>0</v>
      </c>
      <c r="G17" s="30">
        <v>0</v>
      </c>
      <c r="H17" s="12">
        <v>1</v>
      </c>
      <c r="I17" s="11">
        <v>1.25</v>
      </c>
      <c r="J17" s="8">
        <v>1.75</v>
      </c>
      <c r="K17" s="288">
        <v>1.83</v>
      </c>
      <c r="L17" s="288">
        <v>3</v>
      </c>
    </row>
    <row r="18" spans="1:12" ht="12.75">
      <c r="A18" s="6" t="s">
        <v>29</v>
      </c>
      <c r="B18" s="7" t="s">
        <v>45</v>
      </c>
      <c r="C18" s="8">
        <v>0</v>
      </c>
      <c r="D18" s="32">
        <v>0</v>
      </c>
      <c r="E18" s="11">
        <v>0</v>
      </c>
      <c r="F18" s="8">
        <v>0</v>
      </c>
      <c r="G18" s="30">
        <v>0</v>
      </c>
      <c r="H18" s="12">
        <v>0</v>
      </c>
      <c r="I18" s="11">
        <v>0</v>
      </c>
      <c r="J18" s="8">
        <v>0.25</v>
      </c>
      <c r="K18" s="288">
        <v>0.25</v>
      </c>
      <c r="L18" s="288">
        <v>0.5</v>
      </c>
    </row>
    <row r="19" spans="1:12" ht="12.75">
      <c r="A19" s="6" t="s">
        <v>29</v>
      </c>
      <c r="B19" s="7" t="s">
        <v>46</v>
      </c>
      <c r="C19" s="32" t="s">
        <v>38</v>
      </c>
      <c r="D19" s="32" t="s">
        <v>38</v>
      </c>
      <c r="E19" s="32" t="s">
        <v>38</v>
      </c>
      <c r="F19" s="32" t="s">
        <v>38</v>
      </c>
      <c r="G19" s="32" t="s">
        <v>38</v>
      </c>
      <c r="H19" s="32" t="s">
        <v>38</v>
      </c>
      <c r="I19" s="32" t="s">
        <v>38</v>
      </c>
      <c r="J19" s="8">
        <v>0.25</v>
      </c>
      <c r="K19" s="288">
        <v>3</v>
      </c>
      <c r="L19" s="288">
        <v>1.75</v>
      </c>
    </row>
    <row r="20" spans="1:12" ht="12.75">
      <c r="A20" s="6" t="s">
        <v>29</v>
      </c>
      <c r="B20" s="7" t="s">
        <v>47</v>
      </c>
      <c r="C20" s="32" t="s">
        <v>38</v>
      </c>
      <c r="D20" s="32" t="s">
        <v>38</v>
      </c>
      <c r="E20" s="32" t="s">
        <v>38</v>
      </c>
      <c r="F20" s="32" t="s">
        <v>38</v>
      </c>
      <c r="G20" s="32" t="s">
        <v>38</v>
      </c>
      <c r="H20" s="32" t="s">
        <v>38</v>
      </c>
      <c r="I20" s="32" t="s">
        <v>38</v>
      </c>
      <c r="J20" s="8">
        <v>0</v>
      </c>
      <c r="K20" s="288">
        <v>0</v>
      </c>
      <c r="L20" s="288">
        <v>0</v>
      </c>
    </row>
    <row r="21" spans="1:12" ht="12.75">
      <c r="A21" s="6" t="s">
        <v>29</v>
      </c>
      <c r="B21" s="7" t="s">
        <v>50</v>
      </c>
      <c r="C21" s="32"/>
      <c r="D21" s="32"/>
      <c r="E21" s="32"/>
      <c r="F21" s="32"/>
      <c r="G21" s="49"/>
      <c r="H21" s="32"/>
      <c r="I21" s="32"/>
      <c r="J21" s="8"/>
      <c r="K21" s="288"/>
      <c r="L21" s="288">
        <v>0.5</v>
      </c>
    </row>
    <row r="22" spans="1:12" ht="12.75">
      <c r="A22" s="6" t="s">
        <v>15</v>
      </c>
      <c r="B22" s="7" t="s">
        <v>16</v>
      </c>
      <c r="C22" s="8">
        <v>0.5</v>
      </c>
      <c r="D22" s="32">
        <v>0.3</v>
      </c>
      <c r="E22" s="11">
        <v>2.3</v>
      </c>
      <c r="F22" s="8">
        <v>2.5</v>
      </c>
      <c r="G22" s="30">
        <v>1.8</v>
      </c>
      <c r="H22" s="12">
        <v>0</v>
      </c>
      <c r="I22" s="11">
        <v>1.83</v>
      </c>
      <c r="J22" s="11">
        <v>1.92</v>
      </c>
      <c r="K22" s="289">
        <v>1</v>
      </c>
      <c r="L22" s="289">
        <v>0</v>
      </c>
    </row>
    <row r="23" spans="1:12" ht="12.75">
      <c r="A23" s="6" t="s">
        <v>15</v>
      </c>
      <c r="B23" s="7" t="s">
        <v>17</v>
      </c>
      <c r="C23" s="8">
        <v>0</v>
      </c>
      <c r="D23" s="32">
        <v>0</v>
      </c>
      <c r="E23" s="11">
        <v>0</v>
      </c>
      <c r="F23" s="8">
        <v>0</v>
      </c>
      <c r="G23" s="30">
        <v>0</v>
      </c>
      <c r="H23" s="12">
        <v>0</v>
      </c>
      <c r="I23" s="11">
        <v>0</v>
      </c>
      <c r="J23" s="11">
        <v>0</v>
      </c>
      <c r="K23" s="289">
        <v>0</v>
      </c>
      <c r="L23" s="289">
        <v>0</v>
      </c>
    </row>
    <row r="24" spans="1:12" ht="12.75">
      <c r="A24" s="6" t="s">
        <v>28</v>
      </c>
      <c r="B24" s="7" t="s">
        <v>18</v>
      </c>
      <c r="C24" s="8">
        <v>32.3</v>
      </c>
      <c r="D24" s="32">
        <v>31.3</v>
      </c>
      <c r="E24" s="11">
        <v>19.1</v>
      </c>
      <c r="F24" s="8">
        <v>24.3</v>
      </c>
      <c r="G24" s="30">
        <v>25.2</v>
      </c>
      <c r="H24" s="12">
        <v>21.75</v>
      </c>
      <c r="I24" s="11">
        <v>27.29</v>
      </c>
      <c r="J24" s="11">
        <v>40.91</v>
      </c>
      <c r="K24" s="289">
        <v>37</v>
      </c>
      <c r="L24" s="289">
        <v>29.08</v>
      </c>
    </row>
    <row r="25" spans="1:12" ht="12.75">
      <c r="A25" s="6" t="s">
        <v>19</v>
      </c>
      <c r="B25" s="7" t="s">
        <v>20</v>
      </c>
      <c r="C25" s="8">
        <v>1.8</v>
      </c>
      <c r="D25" s="32">
        <v>0.5</v>
      </c>
      <c r="E25" s="11">
        <v>1</v>
      </c>
      <c r="F25" s="8">
        <v>0.8</v>
      </c>
      <c r="G25" s="30">
        <v>0.8</v>
      </c>
      <c r="H25" s="12">
        <v>0</v>
      </c>
      <c r="I25" s="11">
        <v>0.75</v>
      </c>
      <c r="J25" s="11">
        <v>1.83</v>
      </c>
      <c r="K25" s="289">
        <v>2.75</v>
      </c>
      <c r="L25" s="289">
        <v>0</v>
      </c>
    </row>
    <row r="26" spans="1:12" ht="12.75">
      <c r="A26" s="6" t="s">
        <v>21</v>
      </c>
      <c r="B26" s="7" t="s">
        <v>22</v>
      </c>
      <c r="C26" s="8">
        <v>0</v>
      </c>
      <c r="D26" s="32">
        <v>0</v>
      </c>
      <c r="E26" s="11">
        <v>0</v>
      </c>
      <c r="F26" s="8">
        <v>0.3</v>
      </c>
      <c r="G26" s="30">
        <v>0</v>
      </c>
      <c r="H26" s="12">
        <v>2</v>
      </c>
      <c r="I26" s="11">
        <v>0.75</v>
      </c>
      <c r="J26" s="11">
        <v>0</v>
      </c>
      <c r="K26" s="289">
        <v>1.67</v>
      </c>
      <c r="L26" s="289">
        <v>0</v>
      </c>
    </row>
    <row r="27" spans="1:12" ht="13.5" thickBot="1">
      <c r="A27" s="13" t="s">
        <v>21</v>
      </c>
      <c r="B27" s="14" t="s">
        <v>14</v>
      </c>
      <c r="C27" s="15">
        <v>0</v>
      </c>
      <c r="D27" s="35">
        <v>0</v>
      </c>
      <c r="E27" s="16">
        <v>0</v>
      </c>
      <c r="F27" s="15">
        <v>0</v>
      </c>
      <c r="G27" s="36">
        <v>0.8</v>
      </c>
      <c r="H27" s="57">
        <v>0</v>
      </c>
      <c r="I27" s="47">
        <v>1.33</v>
      </c>
      <c r="J27" s="47">
        <v>1.42</v>
      </c>
      <c r="K27" s="290">
        <v>2</v>
      </c>
      <c r="L27" s="290">
        <v>0</v>
      </c>
    </row>
    <row r="28" spans="1:12" ht="14.25" thickBot="1" thickTop="1">
      <c r="A28" s="104"/>
      <c r="B28" s="104" t="s">
        <v>23</v>
      </c>
      <c r="C28" s="103">
        <v>414.9</v>
      </c>
      <c r="D28" s="103">
        <v>392.6</v>
      </c>
      <c r="E28" s="103">
        <v>371.2</v>
      </c>
      <c r="F28" s="103">
        <v>415.8</v>
      </c>
      <c r="G28" s="106">
        <v>458.1</v>
      </c>
      <c r="H28" s="105">
        <v>492.79</v>
      </c>
      <c r="I28" s="105">
        <f>SUM(I3:I27)</f>
        <v>546.73</v>
      </c>
      <c r="J28" s="105">
        <f>SUM(J3:J27)</f>
        <v>593.8299999999999</v>
      </c>
      <c r="K28" s="105">
        <f>SUM(K3:K27)</f>
        <v>578.0500000000001</v>
      </c>
      <c r="L28" s="105">
        <f>SUM(L3:L27)</f>
        <v>564.65</v>
      </c>
    </row>
    <row r="29" ht="13.5" thickTop="1"/>
  </sheetData>
  <printOptions/>
  <pageMargins left="0.75" right="0.75" top="1" bottom="1" header="0.5" footer="0.5"/>
  <pageSetup horizontalDpi="600" verticalDpi="600" orientation="landscape" r:id="rId1"/>
  <headerFooter alignWithMargins="0">
    <oddHeader>&amp;C&amp;16Graduate Student Full Time Equivalency (FTE)
January 1 Comparisons 1997-2006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J20" sqref="J20"/>
    </sheetView>
  </sheetViews>
  <sheetFormatPr defaultColWidth="9.140625" defaultRowHeight="12.75"/>
  <cols>
    <col min="1" max="1" width="7.57421875" style="183" bestFit="1" customWidth="1"/>
    <col min="2" max="2" width="28.57421875" style="183" bestFit="1" customWidth="1"/>
    <col min="3" max="5" width="10.140625" style="184" bestFit="1" customWidth="1"/>
    <col min="6" max="7" width="10.140625" style="185" bestFit="1" customWidth="1"/>
    <col min="8" max="8" width="10.140625" style="63" bestFit="1" customWidth="1"/>
    <col min="9" max="16384" width="9.140625" style="63" customWidth="1"/>
  </cols>
  <sheetData>
    <row r="1" ht="33.75" customHeight="1" thickBot="1"/>
    <row r="2" spans="1:10" ht="14.25" thickBot="1" thickTop="1">
      <c r="A2" s="167" t="s">
        <v>0</v>
      </c>
      <c r="B2" s="168" t="s">
        <v>1</v>
      </c>
      <c r="C2" s="169">
        <v>35810</v>
      </c>
      <c r="D2" s="170">
        <v>36175</v>
      </c>
      <c r="E2" s="171">
        <v>36540</v>
      </c>
      <c r="F2" s="171">
        <v>37271</v>
      </c>
      <c r="G2" s="171">
        <v>37636</v>
      </c>
      <c r="H2" s="171">
        <v>38001</v>
      </c>
      <c r="I2" s="171">
        <v>38369</v>
      </c>
      <c r="J2" s="171">
        <v>38734</v>
      </c>
    </row>
    <row r="3" spans="1:10" ht="13.5" thickTop="1">
      <c r="A3" s="64" t="s">
        <v>2</v>
      </c>
      <c r="B3" s="65" t="s">
        <v>3</v>
      </c>
      <c r="C3" s="172">
        <v>144.42</v>
      </c>
      <c r="D3" s="173">
        <v>114.4</v>
      </c>
      <c r="E3" s="174">
        <v>144.7</v>
      </c>
      <c r="F3" s="69">
        <v>207.29</v>
      </c>
      <c r="G3" s="175">
        <v>209.46</v>
      </c>
      <c r="H3" s="175">
        <v>206.04</v>
      </c>
      <c r="I3" s="175">
        <v>202.71</v>
      </c>
      <c r="J3" s="175">
        <v>196.67</v>
      </c>
    </row>
    <row r="4" spans="1:10" ht="12.75">
      <c r="A4" s="64" t="s">
        <v>4</v>
      </c>
      <c r="B4" s="65" t="s">
        <v>5</v>
      </c>
      <c r="C4" s="176">
        <v>8.75</v>
      </c>
      <c r="D4" s="177">
        <v>10.5</v>
      </c>
      <c r="E4" s="70">
        <v>12.3</v>
      </c>
      <c r="F4" s="70">
        <v>42.42</v>
      </c>
      <c r="G4" s="89">
        <v>44.33</v>
      </c>
      <c r="H4" s="89">
        <v>47.25</v>
      </c>
      <c r="I4" s="89">
        <v>68.25</v>
      </c>
      <c r="J4" s="89">
        <v>75.17</v>
      </c>
    </row>
    <row r="5" spans="1:10" ht="12.75">
      <c r="A5" s="64" t="s">
        <v>6</v>
      </c>
      <c r="B5" s="65" t="s">
        <v>7</v>
      </c>
      <c r="C5" s="176">
        <v>29.5</v>
      </c>
      <c r="D5" s="177">
        <v>33.7</v>
      </c>
      <c r="E5" s="70">
        <v>37.1</v>
      </c>
      <c r="F5" s="70">
        <v>43.58</v>
      </c>
      <c r="G5" s="89">
        <v>46.75</v>
      </c>
      <c r="H5" s="89">
        <v>45.92</v>
      </c>
      <c r="I5" s="89">
        <v>27.92</v>
      </c>
      <c r="J5" s="89">
        <v>22.67</v>
      </c>
    </row>
    <row r="6" spans="1:10" ht="12.75">
      <c r="A6" s="64" t="s">
        <v>6</v>
      </c>
      <c r="B6" s="65" t="s">
        <v>8</v>
      </c>
      <c r="C6" s="176">
        <v>8.9</v>
      </c>
      <c r="D6" s="177">
        <v>8.9</v>
      </c>
      <c r="E6" s="70">
        <v>9.6</v>
      </c>
      <c r="F6" s="70">
        <v>9.38</v>
      </c>
      <c r="G6" s="89">
        <v>13.5</v>
      </c>
      <c r="H6" s="89">
        <v>15.25</v>
      </c>
      <c r="I6" s="89">
        <v>17.92</v>
      </c>
      <c r="J6" s="89">
        <v>14.83</v>
      </c>
    </row>
    <row r="7" spans="1:10" ht="12.75">
      <c r="A7" s="64" t="s">
        <v>6</v>
      </c>
      <c r="B7" s="65" t="s">
        <v>25</v>
      </c>
      <c r="C7" s="176">
        <v>24.5</v>
      </c>
      <c r="D7" s="177">
        <v>21.8</v>
      </c>
      <c r="E7" s="70">
        <v>22.3</v>
      </c>
      <c r="F7" s="70">
        <v>16.75</v>
      </c>
      <c r="G7" s="89">
        <v>19.58</v>
      </c>
      <c r="H7" s="89">
        <v>25</v>
      </c>
      <c r="I7" s="89">
        <v>29.17</v>
      </c>
      <c r="J7" s="89">
        <v>34.92</v>
      </c>
    </row>
    <row r="8" spans="1:10" ht="12.75">
      <c r="A8" s="64" t="s">
        <v>26</v>
      </c>
      <c r="B8" s="65" t="s">
        <v>9</v>
      </c>
      <c r="C8" s="176">
        <v>34.5</v>
      </c>
      <c r="D8" s="177">
        <v>42.2</v>
      </c>
      <c r="E8" s="70">
        <v>41.4</v>
      </c>
      <c r="F8" s="70">
        <v>32.5</v>
      </c>
      <c r="G8" s="89">
        <v>40</v>
      </c>
      <c r="H8" s="89">
        <v>46.17</v>
      </c>
      <c r="I8" s="89">
        <v>44.5</v>
      </c>
      <c r="J8" s="89">
        <v>39.33</v>
      </c>
    </row>
    <row r="9" spans="1:10" ht="12.75">
      <c r="A9" s="64" t="s">
        <v>6</v>
      </c>
      <c r="B9" s="65" t="s">
        <v>33</v>
      </c>
      <c r="C9" s="176">
        <v>43.4</v>
      </c>
      <c r="D9" s="177">
        <v>42.8</v>
      </c>
      <c r="E9" s="70">
        <v>66.7</v>
      </c>
      <c r="F9" s="70">
        <v>80.58</v>
      </c>
      <c r="G9" s="89">
        <v>65.25</v>
      </c>
      <c r="H9" s="89">
        <v>72.71</v>
      </c>
      <c r="I9" s="89">
        <v>61.29</v>
      </c>
      <c r="J9" s="89">
        <v>65.75</v>
      </c>
    </row>
    <row r="10" spans="1:10" ht="12.75">
      <c r="A10" s="64" t="s">
        <v>6</v>
      </c>
      <c r="B10" s="65" t="s">
        <v>32</v>
      </c>
      <c r="C10" s="176">
        <v>2.8</v>
      </c>
      <c r="D10" s="177">
        <v>5.8</v>
      </c>
      <c r="E10" s="70">
        <v>9.7</v>
      </c>
      <c r="F10" s="70">
        <v>3.25</v>
      </c>
      <c r="G10" s="89">
        <v>4.75</v>
      </c>
      <c r="H10" s="89">
        <v>7</v>
      </c>
      <c r="I10" s="89">
        <v>5.25</v>
      </c>
      <c r="J10" s="89">
        <v>5.25</v>
      </c>
    </row>
    <row r="11" spans="1:10" ht="12.75">
      <c r="A11" s="64" t="s">
        <v>6</v>
      </c>
      <c r="B11" s="63" t="s">
        <v>48</v>
      </c>
      <c r="C11" s="176">
        <v>4.6</v>
      </c>
      <c r="D11" s="177">
        <v>8</v>
      </c>
      <c r="E11" s="70">
        <v>8.7</v>
      </c>
      <c r="F11" s="70">
        <v>6.25</v>
      </c>
      <c r="G11" s="89">
        <v>5.08</v>
      </c>
      <c r="H11" s="89">
        <v>11.92</v>
      </c>
      <c r="I11" s="89">
        <v>15.25</v>
      </c>
      <c r="J11" s="89">
        <v>12.83</v>
      </c>
    </row>
    <row r="12" spans="1:10" ht="12.75">
      <c r="A12" s="64" t="s">
        <v>10</v>
      </c>
      <c r="B12" s="65" t="s">
        <v>11</v>
      </c>
      <c r="C12" s="176">
        <v>15.6</v>
      </c>
      <c r="D12" s="177">
        <v>14</v>
      </c>
      <c r="E12" s="70">
        <v>12.5</v>
      </c>
      <c r="F12" s="70">
        <v>7.58</v>
      </c>
      <c r="G12" s="89">
        <v>9.5</v>
      </c>
      <c r="H12" s="89">
        <v>9.25</v>
      </c>
      <c r="I12" s="89">
        <v>8.83</v>
      </c>
      <c r="J12" s="89">
        <v>6.83</v>
      </c>
    </row>
    <row r="13" spans="1:10" ht="12.75">
      <c r="A13" s="64" t="s">
        <v>10</v>
      </c>
      <c r="B13" s="65" t="s">
        <v>12</v>
      </c>
      <c r="C13" s="176">
        <v>10.3</v>
      </c>
      <c r="D13" s="177">
        <v>12.1</v>
      </c>
      <c r="E13" s="70">
        <v>11</v>
      </c>
      <c r="F13" s="70">
        <v>12.38</v>
      </c>
      <c r="G13" s="89">
        <v>19.29</v>
      </c>
      <c r="H13" s="89">
        <v>17.25</v>
      </c>
      <c r="I13" s="89">
        <v>12.25</v>
      </c>
      <c r="J13" s="89">
        <v>25</v>
      </c>
    </row>
    <row r="14" spans="1:10" ht="12.75">
      <c r="A14" s="64" t="s">
        <v>10</v>
      </c>
      <c r="B14" s="65" t="s">
        <v>13</v>
      </c>
      <c r="C14" s="176">
        <v>14</v>
      </c>
      <c r="D14" s="177">
        <v>15.3</v>
      </c>
      <c r="E14" s="70">
        <v>12.2</v>
      </c>
      <c r="F14" s="70">
        <v>10.58</v>
      </c>
      <c r="G14" s="89">
        <v>13.25</v>
      </c>
      <c r="H14" s="89">
        <v>13.75</v>
      </c>
      <c r="I14" s="89">
        <v>18.92</v>
      </c>
      <c r="J14" s="89">
        <v>14.33</v>
      </c>
    </row>
    <row r="15" spans="1:10" ht="12.75">
      <c r="A15" s="64" t="s">
        <v>34</v>
      </c>
      <c r="B15" s="65" t="s">
        <v>44</v>
      </c>
      <c r="C15" s="176">
        <v>15</v>
      </c>
      <c r="D15" s="177">
        <v>17.3</v>
      </c>
      <c r="E15" s="70">
        <v>19.8</v>
      </c>
      <c r="F15" s="70">
        <v>17.75</v>
      </c>
      <c r="G15" s="89">
        <v>11.58</v>
      </c>
      <c r="H15" s="89">
        <v>14.83</v>
      </c>
      <c r="I15" s="89">
        <v>10.42</v>
      </c>
      <c r="J15" s="89">
        <v>17.83</v>
      </c>
    </row>
    <row r="16" spans="1:10" ht="12.75">
      <c r="A16" s="64" t="s">
        <v>10</v>
      </c>
      <c r="B16" s="65" t="s">
        <v>14</v>
      </c>
      <c r="C16" s="176">
        <v>31.8</v>
      </c>
      <c r="D16" s="177">
        <v>29.2</v>
      </c>
      <c r="E16" s="70">
        <v>26.2</v>
      </c>
      <c r="F16" s="70">
        <v>26.5</v>
      </c>
      <c r="G16" s="89">
        <v>32.58</v>
      </c>
      <c r="H16" s="89">
        <v>45.08</v>
      </c>
      <c r="I16" s="89">
        <v>51.42</v>
      </c>
      <c r="J16" s="89">
        <v>44.25</v>
      </c>
    </row>
    <row r="17" spans="1:10" ht="12.75">
      <c r="A17" s="64" t="s">
        <v>29</v>
      </c>
      <c r="B17" s="65" t="s">
        <v>30</v>
      </c>
      <c r="C17" s="178">
        <v>0</v>
      </c>
      <c r="D17" s="176">
        <v>0</v>
      </c>
      <c r="E17" s="70">
        <v>0</v>
      </c>
      <c r="F17" s="70">
        <v>1.25</v>
      </c>
      <c r="G17" s="89">
        <v>2</v>
      </c>
      <c r="H17" s="89">
        <v>1.83</v>
      </c>
      <c r="I17" s="89">
        <v>1.92</v>
      </c>
      <c r="J17" s="89">
        <v>3</v>
      </c>
    </row>
    <row r="18" spans="1:10" ht="12.75">
      <c r="A18" s="64" t="s">
        <v>29</v>
      </c>
      <c r="B18" s="65" t="s">
        <v>45</v>
      </c>
      <c r="C18" s="178">
        <v>0</v>
      </c>
      <c r="D18" s="176">
        <v>0</v>
      </c>
      <c r="E18" s="69">
        <v>0</v>
      </c>
      <c r="F18" s="70">
        <v>0</v>
      </c>
      <c r="G18" s="89">
        <v>0</v>
      </c>
      <c r="H18" s="89">
        <v>0.25</v>
      </c>
      <c r="I18" s="89">
        <v>0.25</v>
      </c>
      <c r="J18" s="89">
        <v>0.5</v>
      </c>
    </row>
    <row r="19" spans="1:10" ht="12.75">
      <c r="A19" s="64" t="s">
        <v>29</v>
      </c>
      <c r="B19" s="65" t="s">
        <v>46</v>
      </c>
      <c r="C19" s="89" t="s">
        <v>38</v>
      </c>
      <c r="D19" s="89" t="s">
        <v>38</v>
      </c>
      <c r="E19" s="89" t="s">
        <v>38</v>
      </c>
      <c r="F19" s="89" t="s">
        <v>38</v>
      </c>
      <c r="G19" s="89" t="s">
        <v>38</v>
      </c>
      <c r="H19" s="89">
        <v>0.25</v>
      </c>
      <c r="I19" s="89">
        <v>3.25</v>
      </c>
      <c r="J19" s="89" t="s">
        <v>38</v>
      </c>
    </row>
    <row r="20" spans="1:10" ht="12.75">
      <c r="A20" s="64" t="s">
        <v>29</v>
      </c>
      <c r="B20" s="65" t="s">
        <v>47</v>
      </c>
      <c r="C20" s="89" t="s">
        <v>38</v>
      </c>
      <c r="D20" s="89" t="s">
        <v>38</v>
      </c>
      <c r="E20" s="89" t="s">
        <v>38</v>
      </c>
      <c r="F20" s="89" t="s">
        <v>38</v>
      </c>
      <c r="G20" s="89" t="s">
        <v>38</v>
      </c>
      <c r="H20" s="89">
        <v>0</v>
      </c>
      <c r="I20" s="89">
        <v>0</v>
      </c>
      <c r="J20" s="89">
        <v>0</v>
      </c>
    </row>
    <row r="21" spans="1:10" ht="12.75">
      <c r="A21" s="64" t="s">
        <v>29</v>
      </c>
      <c r="B21" s="65" t="s">
        <v>51</v>
      </c>
      <c r="C21" s="89"/>
      <c r="D21" s="382"/>
      <c r="E21" s="89"/>
      <c r="F21" s="89"/>
      <c r="G21" s="89"/>
      <c r="H21" s="89"/>
      <c r="I21" s="89"/>
      <c r="J21" s="89">
        <v>1</v>
      </c>
    </row>
    <row r="22" spans="1:10" ht="12.75">
      <c r="A22" s="64" t="s">
        <v>15</v>
      </c>
      <c r="B22" s="65" t="s">
        <v>16</v>
      </c>
      <c r="C22" s="176">
        <v>0.3</v>
      </c>
      <c r="D22" s="177">
        <v>2.3</v>
      </c>
      <c r="E22" s="70">
        <v>3</v>
      </c>
      <c r="F22" s="70">
        <v>0</v>
      </c>
      <c r="G22" s="89">
        <v>1.83</v>
      </c>
      <c r="H22" s="89">
        <v>3.17</v>
      </c>
      <c r="I22" s="89">
        <v>1.25</v>
      </c>
      <c r="J22" s="89">
        <v>0.08</v>
      </c>
    </row>
    <row r="23" spans="1:10" ht="12.75">
      <c r="A23" s="64" t="s">
        <v>15</v>
      </c>
      <c r="B23" s="65" t="s">
        <v>17</v>
      </c>
      <c r="C23" s="176">
        <v>0</v>
      </c>
      <c r="D23" s="177">
        <v>0</v>
      </c>
      <c r="E23" s="70">
        <v>0</v>
      </c>
      <c r="F23" s="70">
        <v>0</v>
      </c>
      <c r="G23" s="89">
        <v>0</v>
      </c>
      <c r="H23" s="89">
        <v>0</v>
      </c>
      <c r="I23" s="89">
        <v>0</v>
      </c>
      <c r="J23" s="89">
        <v>0</v>
      </c>
    </row>
    <row r="24" spans="1:10" ht="12.75">
      <c r="A24" s="64" t="s">
        <v>28</v>
      </c>
      <c r="B24" s="65" t="s">
        <v>18</v>
      </c>
      <c r="C24" s="176">
        <v>35.3</v>
      </c>
      <c r="D24" s="177">
        <v>20</v>
      </c>
      <c r="E24" s="70">
        <v>29.4</v>
      </c>
      <c r="F24" s="70">
        <v>27.33</v>
      </c>
      <c r="G24" s="89">
        <v>33.04</v>
      </c>
      <c r="H24" s="89">
        <v>42.17</v>
      </c>
      <c r="I24" s="89">
        <v>43</v>
      </c>
      <c r="J24" s="89">
        <v>29.75</v>
      </c>
    </row>
    <row r="25" spans="1:10" ht="12.75">
      <c r="A25" s="64" t="s">
        <v>19</v>
      </c>
      <c r="B25" s="65" t="s">
        <v>20</v>
      </c>
      <c r="C25" s="176">
        <v>0.3</v>
      </c>
      <c r="D25" s="177">
        <v>1</v>
      </c>
      <c r="E25" s="70">
        <v>0.8</v>
      </c>
      <c r="F25" s="70">
        <v>0</v>
      </c>
      <c r="G25" s="89">
        <v>0.5</v>
      </c>
      <c r="H25" s="89">
        <v>2.58</v>
      </c>
      <c r="I25" s="89">
        <v>4.75</v>
      </c>
      <c r="J25" s="89">
        <v>3.83</v>
      </c>
    </row>
    <row r="26" spans="1:10" ht="12.75">
      <c r="A26" s="64" t="s">
        <v>21</v>
      </c>
      <c r="B26" s="65" t="s">
        <v>22</v>
      </c>
      <c r="C26" s="176">
        <v>0</v>
      </c>
      <c r="D26" s="177">
        <v>0</v>
      </c>
      <c r="E26" s="70">
        <v>0.3</v>
      </c>
      <c r="F26" s="70">
        <v>2.25</v>
      </c>
      <c r="G26" s="89">
        <v>0.75</v>
      </c>
      <c r="H26" s="89">
        <v>0</v>
      </c>
      <c r="I26" s="89">
        <v>1.59</v>
      </c>
      <c r="J26" s="89">
        <v>0.17</v>
      </c>
    </row>
    <row r="27" spans="1:10" ht="13.5" thickBot="1">
      <c r="A27" s="66" t="s">
        <v>21</v>
      </c>
      <c r="B27" s="67" t="s">
        <v>14</v>
      </c>
      <c r="C27" s="179">
        <v>0</v>
      </c>
      <c r="D27" s="180">
        <v>0</v>
      </c>
      <c r="E27" s="181">
        <v>0.4</v>
      </c>
      <c r="F27" s="71">
        <v>0</v>
      </c>
      <c r="G27" s="90">
        <v>1.58</v>
      </c>
      <c r="H27" s="90">
        <v>1.42</v>
      </c>
      <c r="I27" s="90">
        <v>2</v>
      </c>
      <c r="J27" s="90">
        <v>0.25</v>
      </c>
    </row>
    <row r="28" spans="1:10" ht="14.25" thickBot="1" thickTop="1">
      <c r="A28" s="182"/>
      <c r="B28" s="182" t="s">
        <v>23</v>
      </c>
      <c r="C28" s="107">
        <v>405.2</v>
      </c>
      <c r="D28" s="108">
        <v>403</v>
      </c>
      <c r="E28" s="109">
        <v>462.1</v>
      </c>
      <c r="F28" s="109">
        <v>547.63</v>
      </c>
      <c r="G28" s="110">
        <f>SUM(G3:G27)</f>
        <v>574.6</v>
      </c>
      <c r="H28" s="110">
        <f>SUM(H3:H27)</f>
        <v>629.09</v>
      </c>
      <c r="I28" s="110">
        <f>SUM(I3:I27)</f>
        <v>632.11</v>
      </c>
      <c r="J28" s="110">
        <f>SUM(J3:J27)</f>
        <v>614.24</v>
      </c>
    </row>
    <row r="29" ht="13.5" thickTop="1"/>
    <row r="30" ht="12.75">
      <c r="B30" s="385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&amp;C&amp;22Graduate Student Full Time Equivalency (FTE)
January 15 Comparisons 1998-2006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C6" sqref="C6"/>
    </sheetView>
  </sheetViews>
  <sheetFormatPr defaultColWidth="9.140625" defaultRowHeight="12.75"/>
  <cols>
    <col min="1" max="1" width="7.57421875" style="183" bestFit="1" customWidth="1"/>
    <col min="2" max="2" width="28.57421875" style="183" bestFit="1" customWidth="1"/>
    <col min="3" max="4" width="10.140625" style="184" bestFit="1" customWidth="1"/>
    <col min="5" max="6" width="10.140625" style="185" bestFit="1" customWidth="1"/>
    <col min="7" max="7" width="10.140625" style="63" bestFit="1" customWidth="1"/>
    <col min="8" max="16384" width="9.140625" style="63" customWidth="1"/>
  </cols>
  <sheetData>
    <row r="1" ht="33.75" customHeight="1" thickBot="1"/>
    <row r="2" spans="1:10" ht="14.25" thickBot="1" thickTop="1">
      <c r="A2" s="167" t="s">
        <v>0</v>
      </c>
      <c r="B2" s="168" t="s">
        <v>1</v>
      </c>
      <c r="C2" s="170">
        <v>36175</v>
      </c>
      <c r="D2" s="171">
        <v>36540</v>
      </c>
      <c r="E2" s="171">
        <v>37271</v>
      </c>
      <c r="F2" s="171">
        <v>37636</v>
      </c>
      <c r="G2" s="171">
        <v>38001</v>
      </c>
      <c r="H2" s="171">
        <v>38369</v>
      </c>
      <c r="I2" s="171">
        <v>38734</v>
      </c>
      <c r="J2" s="171">
        <v>39097</v>
      </c>
    </row>
    <row r="3" spans="1:10" ht="13.5" thickTop="1">
      <c r="A3" s="64" t="s">
        <v>2</v>
      </c>
      <c r="B3" s="65" t="s">
        <v>3</v>
      </c>
      <c r="C3" s="173">
        <v>114.4</v>
      </c>
      <c r="D3" s="174">
        <v>144.7</v>
      </c>
      <c r="E3" s="69">
        <v>207.29</v>
      </c>
      <c r="F3" s="175">
        <v>209.46</v>
      </c>
      <c r="G3" s="175">
        <v>206.04</v>
      </c>
      <c r="H3" s="175">
        <v>202.71</v>
      </c>
      <c r="I3" s="175">
        <v>196.67</v>
      </c>
      <c r="J3" s="175">
        <v>187.54</v>
      </c>
    </row>
    <row r="4" spans="1:10" ht="12.75">
      <c r="A4" s="64" t="s">
        <v>4</v>
      </c>
      <c r="B4" s="65" t="s">
        <v>5</v>
      </c>
      <c r="C4" s="177">
        <v>10.5</v>
      </c>
      <c r="D4" s="70">
        <v>12.3</v>
      </c>
      <c r="E4" s="70">
        <v>42.42</v>
      </c>
      <c r="F4" s="89">
        <v>44.33</v>
      </c>
      <c r="G4" s="89">
        <v>47.25</v>
      </c>
      <c r="H4" s="89">
        <v>68.25</v>
      </c>
      <c r="I4" s="89">
        <v>75.17</v>
      </c>
      <c r="J4" s="89">
        <v>73.33</v>
      </c>
    </row>
    <row r="5" spans="1:10" ht="12.75">
      <c r="A5" s="64" t="s">
        <v>6</v>
      </c>
      <c r="B5" s="65" t="s">
        <v>7</v>
      </c>
      <c r="C5" s="177">
        <v>33.7</v>
      </c>
      <c r="D5" s="70">
        <v>37.1</v>
      </c>
      <c r="E5" s="70">
        <v>43.58</v>
      </c>
      <c r="F5" s="89">
        <v>46.75</v>
      </c>
      <c r="G5" s="89">
        <v>45.92</v>
      </c>
      <c r="H5" s="89">
        <v>27.92</v>
      </c>
      <c r="I5" s="89">
        <v>22.67</v>
      </c>
      <c r="J5" s="89">
        <v>22</v>
      </c>
    </row>
    <row r="6" spans="1:10" ht="12.75">
      <c r="A6" s="64" t="s">
        <v>6</v>
      </c>
      <c r="B6" s="65" t="s">
        <v>8</v>
      </c>
      <c r="C6" s="177">
        <v>8.9</v>
      </c>
      <c r="D6" s="70">
        <v>9.6</v>
      </c>
      <c r="E6" s="70">
        <v>9.38</v>
      </c>
      <c r="F6" s="89">
        <v>13.5</v>
      </c>
      <c r="G6" s="89">
        <v>15.25</v>
      </c>
      <c r="H6" s="89">
        <v>17.92</v>
      </c>
      <c r="I6" s="89">
        <v>14.83</v>
      </c>
      <c r="J6" s="89">
        <v>12</v>
      </c>
    </row>
    <row r="7" spans="1:10" ht="12.75">
      <c r="A7" s="64" t="s">
        <v>6</v>
      </c>
      <c r="B7" s="65" t="s">
        <v>56</v>
      </c>
      <c r="C7" s="177">
        <v>21.8</v>
      </c>
      <c r="D7" s="70">
        <v>22.3</v>
      </c>
      <c r="E7" s="70">
        <v>16.75</v>
      </c>
      <c r="F7" s="89">
        <v>19.58</v>
      </c>
      <c r="G7" s="89">
        <v>25</v>
      </c>
      <c r="H7" s="89">
        <v>29.17</v>
      </c>
      <c r="I7" s="89">
        <v>34.92</v>
      </c>
      <c r="J7" s="89">
        <v>30.67</v>
      </c>
    </row>
    <row r="8" spans="1:10" ht="12.75">
      <c r="A8" s="64" t="s">
        <v>26</v>
      </c>
      <c r="B8" s="65" t="s">
        <v>9</v>
      </c>
      <c r="C8" s="177">
        <v>42.2</v>
      </c>
      <c r="D8" s="70">
        <v>41.4</v>
      </c>
      <c r="E8" s="70">
        <v>32.5</v>
      </c>
      <c r="F8" s="89">
        <v>40</v>
      </c>
      <c r="G8" s="89">
        <v>46.17</v>
      </c>
      <c r="H8" s="89">
        <v>44.5</v>
      </c>
      <c r="I8" s="89">
        <v>39.33</v>
      </c>
      <c r="J8" s="89">
        <v>28.42</v>
      </c>
    </row>
    <row r="9" spans="1:10" ht="12.75">
      <c r="A9" s="64" t="s">
        <v>6</v>
      </c>
      <c r="B9" s="65" t="s">
        <v>33</v>
      </c>
      <c r="C9" s="177">
        <v>42.8</v>
      </c>
      <c r="D9" s="70">
        <v>66.7</v>
      </c>
      <c r="E9" s="70">
        <v>80.58</v>
      </c>
      <c r="F9" s="89">
        <v>65.25</v>
      </c>
      <c r="G9" s="89">
        <v>72.71</v>
      </c>
      <c r="H9" s="89">
        <v>61.29</v>
      </c>
      <c r="I9" s="89">
        <v>65.75</v>
      </c>
      <c r="J9" s="89">
        <v>61.25</v>
      </c>
    </row>
    <row r="10" spans="1:10" ht="12.75">
      <c r="A10" s="64" t="s">
        <v>6</v>
      </c>
      <c r="B10" s="65" t="s">
        <v>32</v>
      </c>
      <c r="C10" s="177">
        <v>5.8</v>
      </c>
      <c r="D10" s="70">
        <v>9.7</v>
      </c>
      <c r="E10" s="70">
        <v>3.25</v>
      </c>
      <c r="F10" s="89">
        <v>4.75</v>
      </c>
      <c r="G10" s="89">
        <v>7</v>
      </c>
      <c r="H10" s="89">
        <v>5.25</v>
      </c>
      <c r="I10" s="89">
        <v>5.25</v>
      </c>
      <c r="J10" s="89">
        <v>6.25</v>
      </c>
    </row>
    <row r="11" spans="1:10" ht="12.75">
      <c r="A11" s="64" t="s">
        <v>6</v>
      </c>
      <c r="B11" s="63" t="s">
        <v>48</v>
      </c>
      <c r="C11" s="177">
        <v>8</v>
      </c>
      <c r="D11" s="70">
        <v>8.7</v>
      </c>
      <c r="E11" s="70">
        <v>6.25</v>
      </c>
      <c r="F11" s="89">
        <v>5.08</v>
      </c>
      <c r="G11" s="89">
        <v>11.92</v>
      </c>
      <c r="H11" s="89">
        <v>15.25</v>
      </c>
      <c r="I11" s="89">
        <v>12.83</v>
      </c>
      <c r="J11" s="89">
        <v>7</v>
      </c>
    </row>
    <row r="12" spans="1:10" ht="12.75">
      <c r="A12" s="64" t="s">
        <v>10</v>
      </c>
      <c r="B12" s="65" t="s">
        <v>11</v>
      </c>
      <c r="C12" s="177">
        <v>14</v>
      </c>
      <c r="D12" s="70">
        <v>12.5</v>
      </c>
      <c r="E12" s="70">
        <v>7.58</v>
      </c>
      <c r="F12" s="89">
        <v>9.5</v>
      </c>
      <c r="G12" s="89">
        <v>9.25</v>
      </c>
      <c r="H12" s="89">
        <v>8.83</v>
      </c>
      <c r="I12" s="89">
        <v>6.83</v>
      </c>
      <c r="J12" s="89">
        <v>7.75</v>
      </c>
    </row>
    <row r="13" spans="1:10" ht="12.75">
      <c r="A13" s="64" t="s">
        <v>10</v>
      </c>
      <c r="B13" s="65" t="s">
        <v>12</v>
      </c>
      <c r="C13" s="177">
        <v>12.1</v>
      </c>
      <c r="D13" s="70">
        <v>11</v>
      </c>
      <c r="E13" s="70">
        <v>12.38</v>
      </c>
      <c r="F13" s="89">
        <v>19.29</v>
      </c>
      <c r="G13" s="89">
        <v>17.25</v>
      </c>
      <c r="H13" s="89">
        <v>12.25</v>
      </c>
      <c r="I13" s="89">
        <v>25</v>
      </c>
      <c r="J13" s="89">
        <v>21.83</v>
      </c>
    </row>
    <row r="14" spans="1:10" ht="12.75">
      <c r="A14" s="64" t="s">
        <v>10</v>
      </c>
      <c r="B14" s="65" t="s">
        <v>13</v>
      </c>
      <c r="C14" s="177">
        <v>15.3</v>
      </c>
      <c r="D14" s="70">
        <v>12.2</v>
      </c>
      <c r="E14" s="70">
        <v>10.58</v>
      </c>
      <c r="F14" s="89">
        <v>13.25</v>
      </c>
      <c r="G14" s="89">
        <v>13.75</v>
      </c>
      <c r="H14" s="89">
        <v>18.92</v>
      </c>
      <c r="I14" s="89">
        <v>14.33</v>
      </c>
      <c r="J14" s="89">
        <v>12.92</v>
      </c>
    </row>
    <row r="15" spans="1:10" ht="12.75">
      <c r="A15" s="64" t="s">
        <v>34</v>
      </c>
      <c r="B15" s="65" t="s">
        <v>44</v>
      </c>
      <c r="C15" s="177">
        <v>17.3</v>
      </c>
      <c r="D15" s="70">
        <v>19.8</v>
      </c>
      <c r="E15" s="70">
        <v>17.75</v>
      </c>
      <c r="F15" s="89">
        <v>11.58</v>
      </c>
      <c r="G15" s="89">
        <v>14.83</v>
      </c>
      <c r="H15" s="89">
        <v>10.42</v>
      </c>
      <c r="I15" s="89">
        <v>17.83</v>
      </c>
      <c r="J15" s="89">
        <v>11.58</v>
      </c>
    </row>
    <row r="16" spans="1:10" ht="12.75">
      <c r="A16" s="64" t="s">
        <v>10</v>
      </c>
      <c r="B16" s="65" t="s">
        <v>14</v>
      </c>
      <c r="C16" s="177">
        <v>29.2</v>
      </c>
      <c r="D16" s="70">
        <v>26.2</v>
      </c>
      <c r="E16" s="70">
        <v>26.5</v>
      </c>
      <c r="F16" s="89">
        <v>32.58</v>
      </c>
      <c r="G16" s="89">
        <v>45.08</v>
      </c>
      <c r="H16" s="89">
        <v>51.42</v>
      </c>
      <c r="I16" s="89">
        <v>44.25</v>
      </c>
      <c r="J16" s="89">
        <v>41.25</v>
      </c>
    </row>
    <row r="17" spans="1:10" ht="12.75">
      <c r="A17" s="64" t="s">
        <v>29</v>
      </c>
      <c r="B17" s="65" t="s">
        <v>30</v>
      </c>
      <c r="C17" s="176">
        <v>0</v>
      </c>
      <c r="D17" s="70">
        <v>0</v>
      </c>
      <c r="E17" s="70">
        <v>1.25</v>
      </c>
      <c r="F17" s="89">
        <v>2</v>
      </c>
      <c r="G17" s="89">
        <v>1.83</v>
      </c>
      <c r="H17" s="89">
        <v>1.92</v>
      </c>
      <c r="I17" s="89">
        <v>3</v>
      </c>
      <c r="J17" s="89">
        <v>1.92</v>
      </c>
    </row>
    <row r="18" spans="1:10" ht="12.75">
      <c r="A18" s="64" t="s">
        <v>29</v>
      </c>
      <c r="B18" s="65" t="s">
        <v>45</v>
      </c>
      <c r="C18" s="176">
        <v>0</v>
      </c>
      <c r="D18" s="69">
        <v>0</v>
      </c>
      <c r="E18" s="70">
        <v>0</v>
      </c>
      <c r="F18" s="89">
        <v>0</v>
      </c>
      <c r="G18" s="89">
        <v>0.25</v>
      </c>
      <c r="H18" s="89">
        <v>0.25</v>
      </c>
      <c r="I18" s="89">
        <v>0.5</v>
      </c>
      <c r="J18" s="89">
        <v>0.5</v>
      </c>
    </row>
    <row r="19" spans="1:10" ht="12.75">
      <c r="A19" s="64" t="s">
        <v>29</v>
      </c>
      <c r="B19" s="65" t="s">
        <v>46</v>
      </c>
      <c r="C19" s="89" t="s">
        <v>38</v>
      </c>
      <c r="D19" s="89" t="s">
        <v>38</v>
      </c>
      <c r="E19" s="89" t="s">
        <v>38</v>
      </c>
      <c r="F19" s="89" t="s">
        <v>38</v>
      </c>
      <c r="G19" s="89">
        <v>0.25</v>
      </c>
      <c r="H19" s="89">
        <v>3.25</v>
      </c>
      <c r="I19" s="89"/>
      <c r="J19" s="89">
        <v>1</v>
      </c>
    </row>
    <row r="20" spans="1:10" ht="12.75">
      <c r="A20" s="64" t="s">
        <v>29</v>
      </c>
      <c r="B20" s="65" t="s">
        <v>47</v>
      </c>
      <c r="C20" s="89" t="s">
        <v>38</v>
      </c>
      <c r="D20" s="89" t="s">
        <v>38</v>
      </c>
      <c r="E20" s="89" t="s">
        <v>38</v>
      </c>
      <c r="F20" s="89" t="s">
        <v>38</v>
      </c>
      <c r="G20" s="89">
        <v>0</v>
      </c>
      <c r="H20" s="89">
        <v>0</v>
      </c>
      <c r="I20" s="89">
        <v>0</v>
      </c>
      <c r="J20" s="89">
        <v>0</v>
      </c>
    </row>
    <row r="21" spans="1:10" ht="12.75">
      <c r="A21" s="64" t="s">
        <v>29</v>
      </c>
      <c r="B21" s="65" t="s">
        <v>51</v>
      </c>
      <c r="C21" s="382"/>
      <c r="D21" s="89"/>
      <c r="E21" s="89"/>
      <c r="F21" s="89"/>
      <c r="G21" s="89"/>
      <c r="H21" s="89"/>
      <c r="I21" s="89">
        <v>1</v>
      </c>
      <c r="J21" s="89">
        <v>0.25</v>
      </c>
    </row>
    <row r="22" spans="1:10" ht="12.75">
      <c r="A22" s="64" t="s">
        <v>15</v>
      </c>
      <c r="B22" s="65" t="s">
        <v>16</v>
      </c>
      <c r="C22" s="177">
        <v>2.3</v>
      </c>
      <c r="D22" s="70">
        <v>3</v>
      </c>
      <c r="E22" s="70">
        <v>0</v>
      </c>
      <c r="F22" s="89">
        <v>1.83</v>
      </c>
      <c r="G22" s="89">
        <v>3.17</v>
      </c>
      <c r="H22" s="89">
        <v>1.25</v>
      </c>
      <c r="I22" s="89">
        <v>0.08</v>
      </c>
      <c r="J22" s="89">
        <v>1.5</v>
      </c>
    </row>
    <row r="23" spans="1:10" ht="12.75">
      <c r="A23" s="64" t="s">
        <v>15</v>
      </c>
      <c r="B23" s="65" t="s">
        <v>17</v>
      </c>
      <c r="C23" s="177">
        <v>0</v>
      </c>
      <c r="D23" s="70">
        <v>0</v>
      </c>
      <c r="E23" s="70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0.25</v>
      </c>
    </row>
    <row r="24" spans="1:10" ht="12.75">
      <c r="A24" s="64" t="s">
        <v>28</v>
      </c>
      <c r="B24" s="65" t="s">
        <v>18</v>
      </c>
      <c r="C24" s="177">
        <v>20</v>
      </c>
      <c r="D24" s="70">
        <v>29.4</v>
      </c>
      <c r="E24" s="70">
        <v>27.33</v>
      </c>
      <c r="F24" s="89">
        <v>33.04</v>
      </c>
      <c r="G24" s="89">
        <v>42.17</v>
      </c>
      <c r="H24" s="89">
        <v>43</v>
      </c>
      <c r="I24" s="89">
        <v>29.75</v>
      </c>
      <c r="J24" s="89">
        <v>28.67</v>
      </c>
    </row>
    <row r="25" spans="1:10" ht="12.75">
      <c r="A25" s="64" t="s">
        <v>19</v>
      </c>
      <c r="B25" s="65" t="s">
        <v>20</v>
      </c>
      <c r="C25" s="177">
        <v>1</v>
      </c>
      <c r="D25" s="70">
        <v>0.8</v>
      </c>
      <c r="E25" s="70">
        <v>0</v>
      </c>
      <c r="F25" s="89">
        <v>0.5</v>
      </c>
      <c r="G25" s="89">
        <v>2.58</v>
      </c>
      <c r="H25" s="89">
        <v>4.75</v>
      </c>
      <c r="I25" s="89">
        <v>3.83</v>
      </c>
      <c r="J25" s="89">
        <v>3.58</v>
      </c>
    </row>
    <row r="26" spans="1:10" ht="12.75">
      <c r="A26" s="64" t="s">
        <v>21</v>
      </c>
      <c r="B26" s="65" t="s">
        <v>22</v>
      </c>
      <c r="C26" s="177">
        <v>0</v>
      </c>
      <c r="D26" s="70">
        <v>0.3</v>
      </c>
      <c r="E26" s="70">
        <v>2.25</v>
      </c>
      <c r="F26" s="89">
        <v>0.75</v>
      </c>
      <c r="G26" s="89">
        <v>0</v>
      </c>
      <c r="H26" s="89">
        <v>1.59</v>
      </c>
      <c r="I26" s="89">
        <v>0.17</v>
      </c>
      <c r="J26" s="89">
        <v>0</v>
      </c>
    </row>
    <row r="27" spans="1:10" ht="13.5" thickBot="1">
      <c r="A27" s="66" t="s">
        <v>21</v>
      </c>
      <c r="B27" s="67" t="s">
        <v>14</v>
      </c>
      <c r="C27" s="180">
        <v>0</v>
      </c>
      <c r="D27" s="181">
        <v>0.4</v>
      </c>
      <c r="E27" s="71">
        <v>0</v>
      </c>
      <c r="F27" s="90">
        <v>1.58</v>
      </c>
      <c r="G27" s="90">
        <v>1.42</v>
      </c>
      <c r="H27" s="90">
        <v>2</v>
      </c>
      <c r="I27" s="90">
        <v>0.25</v>
      </c>
      <c r="J27" s="90">
        <v>1.33</v>
      </c>
    </row>
    <row r="28" spans="1:10" ht="14.25" thickBot="1" thickTop="1">
      <c r="A28" s="182"/>
      <c r="B28" s="182" t="s">
        <v>23</v>
      </c>
      <c r="C28" s="108">
        <v>403</v>
      </c>
      <c r="D28" s="109">
        <v>462.1</v>
      </c>
      <c r="E28" s="109">
        <v>547.63</v>
      </c>
      <c r="F28" s="110">
        <f>SUM(F3:F27)</f>
        <v>574.6</v>
      </c>
      <c r="G28" s="110">
        <f>SUM(G3:G27)</f>
        <v>629.09</v>
      </c>
      <c r="H28" s="110">
        <f>SUM(H3:H27)</f>
        <v>632.11</v>
      </c>
      <c r="I28" s="110">
        <f>SUM(I3:I27)</f>
        <v>614.24</v>
      </c>
      <c r="J28" s="110">
        <f>SUM(J3:J27)</f>
        <v>562.79</v>
      </c>
    </row>
    <row r="29" ht="13.5" thickTop="1"/>
    <row r="30" ht="12.75">
      <c r="B30" s="385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&amp;C&amp;20Graduate Student Full Time Equivalency (FTE)
January 15 Comparisons 1999-2007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selection activeCell="B8" sqref="B8"/>
    </sheetView>
  </sheetViews>
  <sheetFormatPr defaultColWidth="9.140625" defaultRowHeight="12.75"/>
  <cols>
    <col min="1" max="1" width="8.57421875" style="143" bestFit="1" customWidth="1"/>
    <col min="2" max="2" width="32.00390625" style="143" bestFit="1" customWidth="1"/>
    <col min="3" max="7" width="11.28125" style="144" bestFit="1" customWidth="1"/>
    <col min="8" max="9" width="11.28125" style="144" customWidth="1"/>
    <col min="10" max="16384" width="9.140625" style="75" customWidth="1"/>
  </cols>
  <sheetData>
    <row r="1" ht="15" thickBot="1"/>
    <row r="2" spans="1:9" s="102" customFormat="1" ht="18.75" customHeight="1" thickBot="1" thickTop="1">
      <c r="A2" s="189" t="s">
        <v>0</v>
      </c>
      <c r="B2" s="189" t="s">
        <v>1</v>
      </c>
      <c r="C2" s="91">
        <v>36557</v>
      </c>
      <c r="D2" s="91">
        <v>37288</v>
      </c>
      <c r="E2" s="91">
        <v>37653</v>
      </c>
      <c r="F2" s="91">
        <v>38018</v>
      </c>
      <c r="G2" s="91">
        <v>38384</v>
      </c>
      <c r="H2" s="91">
        <v>38749</v>
      </c>
      <c r="I2" s="91">
        <v>39114</v>
      </c>
    </row>
    <row r="3" spans="1:9" ht="15" thickTop="1">
      <c r="A3" s="76" t="s">
        <v>2</v>
      </c>
      <c r="B3" s="77" t="s">
        <v>3</v>
      </c>
      <c r="C3" s="128">
        <f>SUM(142.1-0.5)</f>
        <v>141.6</v>
      </c>
      <c r="D3" s="147">
        <v>227.38</v>
      </c>
      <c r="E3" s="190">
        <v>221.37</v>
      </c>
      <c r="F3" s="190">
        <v>208.37</v>
      </c>
      <c r="G3" s="191">
        <v>202.75</v>
      </c>
      <c r="H3" s="191">
        <v>196.04</v>
      </c>
      <c r="I3" s="191">
        <v>201.87</v>
      </c>
    </row>
    <row r="4" spans="1:9" ht="14.25">
      <c r="A4" s="76" t="s">
        <v>4</v>
      </c>
      <c r="B4" s="77" t="s">
        <v>5</v>
      </c>
      <c r="C4" s="93">
        <v>13.5</v>
      </c>
      <c r="D4" s="93">
        <v>45.5</v>
      </c>
      <c r="E4" s="94">
        <v>45.08</v>
      </c>
      <c r="F4" s="94">
        <v>47.5</v>
      </c>
      <c r="G4" s="192">
        <v>69.17</v>
      </c>
      <c r="H4" s="192">
        <v>77.92</v>
      </c>
      <c r="I4" s="192">
        <v>75.67</v>
      </c>
    </row>
    <row r="5" spans="1:9" ht="14.25">
      <c r="A5" s="76" t="s">
        <v>6</v>
      </c>
      <c r="B5" s="77" t="s">
        <v>7</v>
      </c>
      <c r="C5" s="93">
        <f>SUM(1.3+0.9+28.2)</f>
        <v>30.4</v>
      </c>
      <c r="D5" s="94">
        <v>52.17</v>
      </c>
      <c r="E5" s="94">
        <v>45.33</v>
      </c>
      <c r="F5" s="94">
        <v>44.08</v>
      </c>
      <c r="G5" s="192">
        <v>26.08</v>
      </c>
      <c r="H5" s="192">
        <v>23.17</v>
      </c>
      <c r="I5" s="192">
        <v>23.5</v>
      </c>
    </row>
    <row r="6" spans="1:9" ht="14.25">
      <c r="A6" s="76" t="s">
        <v>6</v>
      </c>
      <c r="B6" s="77" t="s">
        <v>8</v>
      </c>
      <c r="C6" s="93">
        <f>SUM(6.3+3.1)</f>
        <v>9.4</v>
      </c>
      <c r="D6" s="94">
        <v>10.08</v>
      </c>
      <c r="E6" s="94">
        <v>13.67</v>
      </c>
      <c r="F6" s="94">
        <v>14.25</v>
      </c>
      <c r="G6" s="192">
        <v>17.92</v>
      </c>
      <c r="H6" s="192">
        <v>15</v>
      </c>
      <c r="I6" s="192">
        <v>13</v>
      </c>
    </row>
    <row r="7" spans="1:9" ht="14.25">
      <c r="A7" s="76" t="s">
        <v>6</v>
      </c>
      <c r="B7" s="77" t="s">
        <v>56</v>
      </c>
      <c r="C7" s="93">
        <v>24.8</v>
      </c>
      <c r="D7" s="93">
        <v>20</v>
      </c>
      <c r="E7" s="94">
        <v>21.91</v>
      </c>
      <c r="F7" s="94">
        <v>24.5</v>
      </c>
      <c r="G7" s="192">
        <v>28.42</v>
      </c>
      <c r="H7" s="192">
        <v>34.5</v>
      </c>
      <c r="I7" s="192">
        <v>31.04</v>
      </c>
    </row>
    <row r="8" spans="1:9" ht="14.25">
      <c r="A8" s="76" t="s">
        <v>26</v>
      </c>
      <c r="B8" s="77" t="s">
        <v>9</v>
      </c>
      <c r="C8" s="93">
        <f>SUM(5.3+0.3+0.3+6.7+0.3+8.2+3.5+7.8+0.5+0.3+8.1)</f>
        <v>41.3</v>
      </c>
      <c r="D8" s="94">
        <v>39.17</v>
      </c>
      <c r="E8" s="94">
        <v>43.67</v>
      </c>
      <c r="F8" s="94">
        <v>45.92</v>
      </c>
      <c r="G8" s="192">
        <v>46.58</v>
      </c>
      <c r="H8" s="192">
        <v>35.33</v>
      </c>
      <c r="I8" s="192">
        <v>33</v>
      </c>
    </row>
    <row r="9" spans="1:9" ht="14.25">
      <c r="A9" s="76" t="s">
        <v>6</v>
      </c>
      <c r="B9" s="77" t="s">
        <v>31</v>
      </c>
      <c r="C9" s="93">
        <f>SUM(37.5+25+5.3)</f>
        <v>67.8</v>
      </c>
      <c r="D9" s="94">
        <v>82.83</v>
      </c>
      <c r="E9" s="94">
        <v>65.75</v>
      </c>
      <c r="F9" s="94">
        <v>70.96</v>
      </c>
      <c r="G9" s="192">
        <v>60.38</v>
      </c>
      <c r="H9" s="192">
        <v>65.25</v>
      </c>
      <c r="I9" s="192">
        <v>61.62</v>
      </c>
    </row>
    <row r="10" spans="1:9" ht="14.25">
      <c r="A10" s="76" t="s">
        <v>6</v>
      </c>
      <c r="B10" s="77" t="s">
        <v>32</v>
      </c>
      <c r="C10" s="93">
        <v>10.2</v>
      </c>
      <c r="D10" s="93">
        <v>4</v>
      </c>
      <c r="E10" s="94">
        <v>6.67</v>
      </c>
      <c r="F10" s="94">
        <v>6.75</v>
      </c>
      <c r="G10" s="192">
        <v>5.25</v>
      </c>
      <c r="H10" s="192">
        <v>4.5</v>
      </c>
      <c r="I10" s="192">
        <v>6.5</v>
      </c>
    </row>
    <row r="11" spans="1:9" ht="14.25">
      <c r="A11" s="76" t="s">
        <v>6</v>
      </c>
      <c r="B11" s="75" t="s">
        <v>48</v>
      </c>
      <c r="C11" s="93">
        <v>8.8</v>
      </c>
      <c r="D11" s="94">
        <v>6.75</v>
      </c>
      <c r="E11" s="94">
        <v>5.08</v>
      </c>
      <c r="F11" s="94">
        <v>12.92</v>
      </c>
      <c r="G11" s="192">
        <v>14.08</v>
      </c>
      <c r="H11" s="192">
        <v>12.08</v>
      </c>
      <c r="I11" s="192">
        <v>7.83</v>
      </c>
    </row>
    <row r="12" spans="1:9" ht="14.25">
      <c r="A12" s="76" t="s">
        <v>10</v>
      </c>
      <c r="B12" s="77" t="s">
        <v>11</v>
      </c>
      <c r="C12" s="93">
        <v>13.8</v>
      </c>
      <c r="D12" s="93">
        <v>8.58</v>
      </c>
      <c r="E12" s="94">
        <v>12</v>
      </c>
      <c r="F12" s="94">
        <v>9.58</v>
      </c>
      <c r="G12" s="192">
        <v>9</v>
      </c>
      <c r="H12" s="192">
        <v>7.83</v>
      </c>
      <c r="I12" s="192">
        <v>8.5</v>
      </c>
    </row>
    <row r="13" spans="1:9" ht="14.25">
      <c r="A13" s="76" t="s">
        <v>10</v>
      </c>
      <c r="B13" s="77" t="s">
        <v>12</v>
      </c>
      <c r="C13" s="93">
        <v>16</v>
      </c>
      <c r="D13" s="93">
        <v>13.33</v>
      </c>
      <c r="E13" s="94">
        <v>22.25</v>
      </c>
      <c r="F13" s="94">
        <v>17.58</v>
      </c>
      <c r="G13" s="192">
        <v>14.83</v>
      </c>
      <c r="H13" s="192">
        <v>26</v>
      </c>
      <c r="I13" s="192">
        <v>22.83</v>
      </c>
    </row>
    <row r="14" spans="1:9" ht="14.25">
      <c r="A14" s="76" t="s">
        <v>10</v>
      </c>
      <c r="B14" s="77" t="s">
        <v>13</v>
      </c>
      <c r="C14" s="93">
        <v>12</v>
      </c>
      <c r="D14" s="93">
        <v>13</v>
      </c>
      <c r="E14" s="94">
        <v>14.25</v>
      </c>
      <c r="F14" s="94">
        <v>14.58</v>
      </c>
      <c r="G14" s="192">
        <v>18.33</v>
      </c>
      <c r="H14" s="192">
        <v>13.33</v>
      </c>
      <c r="I14" s="192">
        <v>13</v>
      </c>
    </row>
    <row r="15" spans="1:9" ht="14.25">
      <c r="A15" s="76" t="s">
        <v>34</v>
      </c>
      <c r="B15" s="77" t="s">
        <v>44</v>
      </c>
      <c r="C15" s="93">
        <v>22</v>
      </c>
      <c r="D15" s="93">
        <v>18.25</v>
      </c>
      <c r="E15" s="94">
        <v>12</v>
      </c>
      <c r="F15" s="94">
        <v>15.42</v>
      </c>
      <c r="G15" s="192">
        <v>11.58</v>
      </c>
      <c r="H15" s="192">
        <v>18.5</v>
      </c>
      <c r="I15" s="192">
        <v>12.08</v>
      </c>
    </row>
    <row r="16" spans="1:9" ht="14.25">
      <c r="A16" s="76" t="s">
        <v>10</v>
      </c>
      <c r="B16" s="77" t="s">
        <v>14</v>
      </c>
      <c r="C16" s="93">
        <f>SUM(8+5.5+3+8.3+1+3)</f>
        <v>28.8</v>
      </c>
      <c r="D16" s="93">
        <v>33.83</v>
      </c>
      <c r="E16" s="94">
        <v>38.83</v>
      </c>
      <c r="F16" s="94">
        <v>47.83</v>
      </c>
      <c r="G16" s="192">
        <v>53.5</v>
      </c>
      <c r="H16" s="192">
        <v>45.83</v>
      </c>
      <c r="I16" s="192">
        <v>46.33</v>
      </c>
    </row>
    <row r="17" spans="1:9" ht="14.25">
      <c r="A17" s="76" t="s">
        <v>29</v>
      </c>
      <c r="B17" s="77" t="s">
        <v>53</v>
      </c>
      <c r="C17" s="93" t="s">
        <v>38</v>
      </c>
      <c r="D17" s="93" t="s">
        <v>38</v>
      </c>
      <c r="E17" s="94" t="s">
        <v>38</v>
      </c>
      <c r="F17" s="94" t="s">
        <v>38</v>
      </c>
      <c r="G17" s="192" t="s">
        <v>38</v>
      </c>
      <c r="H17" s="192" t="s">
        <v>38</v>
      </c>
      <c r="I17" s="192">
        <v>0.5</v>
      </c>
    </row>
    <row r="18" spans="1:9" ht="14.25">
      <c r="A18" s="76" t="s">
        <v>29</v>
      </c>
      <c r="B18" s="77" t="s">
        <v>30</v>
      </c>
      <c r="C18" s="93">
        <v>0</v>
      </c>
      <c r="D18" s="93">
        <v>1.5</v>
      </c>
      <c r="E18" s="94">
        <v>1.75</v>
      </c>
      <c r="F18" s="94">
        <v>2.83</v>
      </c>
      <c r="G18" s="192">
        <v>1.92</v>
      </c>
      <c r="H18" s="192">
        <v>3.17</v>
      </c>
      <c r="I18" s="192">
        <v>1.5</v>
      </c>
    </row>
    <row r="19" spans="1:9" ht="14.25">
      <c r="A19" s="76" t="s">
        <v>29</v>
      </c>
      <c r="B19" s="77" t="s">
        <v>45</v>
      </c>
      <c r="C19" s="93">
        <v>0</v>
      </c>
      <c r="D19" s="93">
        <v>0</v>
      </c>
      <c r="E19" s="94">
        <v>0</v>
      </c>
      <c r="F19" s="94">
        <v>0.25</v>
      </c>
      <c r="G19" s="192">
        <v>1</v>
      </c>
      <c r="H19" s="192">
        <v>0.25</v>
      </c>
      <c r="I19" s="192">
        <v>0.5</v>
      </c>
    </row>
    <row r="20" spans="1:9" ht="14.25">
      <c r="A20" s="76" t="s">
        <v>29</v>
      </c>
      <c r="B20" s="77" t="s">
        <v>46</v>
      </c>
      <c r="C20" s="94" t="s">
        <v>38</v>
      </c>
      <c r="D20" s="94" t="s">
        <v>38</v>
      </c>
      <c r="E20" s="94" t="s">
        <v>38</v>
      </c>
      <c r="F20" s="94">
        <v>0.25</v>
      </c>
      <c r="G20" s="192">
        <v>3.25</v>
      </c>
      <c r="H20" s="192">
        <v>0.75</v>
      </c>
      <c r="I20" s="192">
        <v>1.08</v>
      </c>
    </row>
    <row r="21" spans="1:9" ht="14.25">
      <c r="A21" s="76" t="s">
        <v>29</v>
      </c>
      <c r="B21" s="77" t="s">
        <v>47</v>
      </c>
      <c r="C21" s="94" t="s">
        <v>38</v>
      </c>
      <c r="D21" s="94" t="s">
        <v>38</v>
      </c>
      <c r="E21" s="94" t="s">
        <v>38</v>
      </c>
      <c r="F21" s="94">
        <v>0</v>
      </c>
      <c r="G21" s="192">
        <v>0</v>
      </c>
      <c r="H21" s="192">
        <v>0</v>
      </c>
      <c r="I21" s="192">
        <v>0</v>
      </c>
    </row>
    <row r="22" spans="1:9" ht="14.25">
      <c r="A22" s="76" t="s">
        <v>29</v>
      </c>
      <c r="B22" s="77" t="s">
        <v>50</v>
      </c>
      <c r="C22" s="94" t="s">
        <v>38</v>
      </c>
      <c r="D22" s="94" t="s">
        <v>38</v>
      </c>
      <c r="E22" s="94" t="s">
        <v>38</v>
      </c>
      <c r="F22" s="94" t="s">
        <v>38</v>
      </c>
      <c r="G22" s="192" t="s">
        <v>38</v>
      </c>
      <c r="H22" s="192">
        <v>0.75</v>
      </c>
      <c r="I22" s="192">
        <v>0.25</v>
      </c>
    </row>
    <row r="23" spans="1:9" ht="14.25">
      <c r="A23" s="76" t="s">
        <v>15</v>
      </c>
      <c r="B23" s="77" t="s">
        <v>16</v>
      </c>
      <c r="C23" s="93">
        <v>3</v>
      </c>
      <c r="D23" s="93">
        <v>0.5</v>
      </c>
      <c r="E23" s="94">
        <v>2.5</v>
      </c>
      <c r="F23" s="94">
        <v>2.42</v>
      </c>
      <c r="G23" s="192">
        <v>1.75</v>
      </c>
      <c r="H23" s="192">
        <v>0.08</v>
      </c>
      <c r="I23" s="192">
        <v>2.75</v>
      </c>
    </row>
    <row r="24" spans="1:9" ht="14.25">
      <c r="A24" s="76" t="s">
        <v>15</v>
      </c>
      <c r="B24" s="77" t="s">
        <v>17</v>
      </c>
      <c r="C24" s="93">
        <v>0</v>
      </c>
      <c r="D24" s="93">
        <v>0</v>
      </c>
      <c r="E24" s="94">
        <v>0</v>
      </c>
      <c r="F24" s="94">
        <v>0</v>
      </c>
      <c r="G24" s="192">
        <v>0</v>
      </c>
      <c r="H24" s="192">
        <v>0</v>
      </c>
      <c r="I24" s="192">
        <v>0.25</v>
      </c>
    </row>
    <row r="25" spans="1:9" ht="14.25">
      <c r="A25" s="76" t="s">
        <v>28</v>
      </c>
      <c r="B25" s="77" t="s">
        <v>18</v>
      </c>
      <c r="C25" s="93">
        <v>36.1</v>
      </c>
      <c r="D25" s="93">
        <v>44.59</v>
      </c>
      <c r="E25" s="94">
        <v>41.71</v>
      </c>
      <c r="F25" s="94">
        <v>47</v>
      </c>
      <c r="G25" s="192">
        <v>53.08</v>
      </c>
      <c r="H25" s="192">
        <v>32.1</v>
      </c>
      <c r="I25" s="192">
        <v>38.44</v>
      </c>
    </row>
    <row r="26" spans="1:9" ht="14.25">
      <c r="A26" s="76" t="s">
        <v>19</v>
      </c>
      <c r="B26" s="77" t="s">
        <v>20</v>
      </c>
      <c r="C26" s="93">
        <v>2.3</v>
      </c>
      <c r="D26" s="93">
        <v>0</v>
      </c>
      <c r="E26" s="94">
        <v>1.17</v>
      </c>
      <c r="F26" s="94">
        <v>3.58</v>
      </c>
      <c r="G26" s="192">
        <v>4.75</v>
      </c>
      <c r="H26" s="192">
        <v>3.83</v>
      </c>
      <c r="I26" s="192">
        <v>4.67</v>
      </c>
    </row>
    <row r="27" spans="1:9" ht="14.25">
      <c r="A27" s="76" t="s">
        <v>21</v>
      </c>
      <c r="B27" s="77" t="s">
        <v>22</v>
      </c>
      <c r="C27" s="93">
        <v>0.5</v>
      </c>
      <c r="D27" s="93">
        <v>0</v>
      </c>
      <c r="E27" s="94">
        <v>0.25</v>
      </c>
      <c r="F27" s="94">
        <v>0</v>
      </c>
      <c r="G27" s="192">
        <v>2.17</v>
      </c>
      <c r="H27" s="192">
        <v>0.25</v>
      </c>
      <c r="I27" s="192">
        <v>0.25</v>
      </c>
    </row>
    <row r="28" spans="1:9" ht="15" thickBot="1">
      <c r="A28" s="80" t="s">
        <v>21</v>
      </c>
      <c r="B28" s="81" t="s">
        <v>14</v>
      </c>
      <c r="C28" s="193">
        <v>0</v>
      </c>
      <c r="D28" s="193">
        <v>0</v>
      </c>
      <c r="E28" s="194">
        <v>0.5</v>
      </c>
      <c r="F28" s="194">
        <v>1.42</v>
      </c>
      <c r="G28" s="195">
        <v>2.25</v>
      </c>
      <c r="H28" s="195">
        <v>0.25</v>
      </c>
      <c r="I28" s="195">
        <v>0.75</v>
      </c>
    </row>
    <row r="29" spans="1:9" ht="16.5" thickBot="1" thickTop="1">
      <c r="A29" s="149"/>
      <c r="B29" s="149" t="s">
        <v>23</v>
      </c>
      <c r="C29" s="196">
        <v>485.6</v>
      </c>
      <c r="D29" s="197">
        <f>SUM(D3:D28)</f>
        <v>621.46</v>
      </c>
      <c r="E29" s="151">
        <f>SUM(E3:E28)</f>
        <v>615.74</v>
      </c>
      <c r="F29" s="151">
        <v>637.5</v>
      </c>
      <c r="G29" s="151">
        <f>SUM(G3:G28)</f>
        <v>648.04</v>
      </c>
      <c r="H29" s="151">
        <f>SUM(H3:H28)</f>
        <v>616.71</v>
      </c>
      <c r="I29" s="151">
        <f>SUM(I3:I28)</f>
        <v>607.7099999999999</v>
      </c>
    </row>
    <row r="30" ht="15" thickTop="1"/>
    <row r="32" ht="15">
      <c r="B32" s="386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&amp;C&amp;18Graduate Student Full TIme Equivalency (FTE)
February 1 Comparisions 2000-2007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B30" sqref="B30"/>
    </sheetView>
  </sheetViews>
  <sheetFormatPr defaultColWidth="9.140625" defaultRowHeight="12.75"/>
  <cols>
    <col min="1" max="1" width="8.57421875" style="143" bestFit="1" customWidth="1"/>
    <col min="2" max="2" width="32.00390625" style="143" bestFit="1" customWidth="1"/>
    <col min="3" max="8" width="11.28125" style="144" bestFit="1" customWidth="1"/>
    <col min="9" max="9" width="11.28125" style="144" customWidth="1"/>
    <col min="10" max="16384" width="9.140625" style="75" customWidth="1"/>
  </cols>
  <sheetData>
    <row r="1" ht="15" thickBot="1"/>
    <row r="2" spans="1:9" s="102" customFormat="1" ht="18.75" customHeight="1" thickBot="1" thickTop="1">
      <c r="A2" s="189" t="s">
        <v>0</v>
      </c>
      <c r="B2" s="189" t="s">
        <v>1</v>
      </c>
      <c r="C2" s="91">
        <v>36192</v>
      </c>
      <c r="D2" s="91">
        <v>36557</v>
      </c>
      <c r="E2" s="91">
        <v>37288</v>
      </c>
      <c r="F2" s="91">
        <v>37653</v>
      </c>
      <c r="G2" s="91">
        <v>38018</v>
      </c>
      <c r="H2" s="91">
        <v>38384</v>
      </c>
      <c r="I2" s="91">
        <v>38749</v>
      </c>
    </row>
    <row r="3" spans="1:9" ht="15" thickTop="1">
      <c r="A3" s="76" t="s">
        <v>2</v>
      </c>
      <c r="B3" s="77" t="s">
        <v>3</v>
      </c>
      <c r="C3" s="146">
        <f>SUM(116.6-0.8)</f>
        <v>115.8</v>
      </c>
      <c r="D3" s="128">
        <f>SUM(142.1-0.5)</f>
        <v>141.6</v>
      </c>
      <c r="E3" s="147">
        <v>227.38</v>
      </c>
      <c r="F3" s="190">
        <v>221.37</v>
      </c>
      <c r="G3" s="190">
        <v>208.37</v>
      </c>
      <c r="H3" s="191">
        <v>202.75</v>
      </c>
      <c r="I3" s="191">
        <v>196.04</v>
      </c>
    </row>
    <row r="4" spans="1:9" ht="14.25">
      <c r="A4" s="76" t="s">
        <v>4</v>
      </c>
      <c r="B4" s="77" t="s">
        <v>5</v>
      </c>
      <c r="C4" s="129">
        <v>10.5</v>
      </c>
      <c r="D4" s="93">
        <v>13.5</v>
      </c>
      <c r="E4" s="93">
        <v>45.5</v>
      </c>
      <c r="F4" s="94">
        <v>45.08</v>
      </c>
      <c r="G4" s="94">
        <v>47.5</v>
      </c>
      <c r="H4" s="192">
        <v>69.17</v>
      </c>
      <c r="I4" s="192">
        <v>77.92</v>
      </c>
    </row>
    <row r="5" spans="1:9" ht="14.25">
      <c r="A5" s="76" t="s">
        <v>6</v>
      </c>
      <c r="B5" s="77" t="s">
        <v>7</v>
      </c>
      <c r="C5" s="129">
        <f>SUM(1.7+1.3+27.6)</f>
        <v>30.6</v>
      </c>
      <c r="D5" s="93">
        <f>SUM(1.3+0.9+28.2)</f>
        <v>30.4</v>
      </c>
      <c r="E5" s="94">
        <v>52.17</v>
      </c>
      <c r="F5" s="94">
        <v>45.33</v>
      </c>
      <c r="G5" s="94">
        <v>44.08</v>
      </c>
      <c r="H5" s="192">
        <v>26.08</v>
      </c>
      <c r="I5" s="192">
        <v>23.17</v>
      </c>
    </row>
    <row r="6" spans="1:9" ht="14.25">
      <c r="A6" s="76" t="s">
        <v>6</v>
      </c>
      <c r="B6" s="77" t="s">
        <v>8</v>
      </c>
      <c r="C6" s="129">
        <f>SUM(6.3+2.5)</f>
        <v>8.8</v>
      </c>
      <c r="D6" s="93">
        <f>SUM(6.3+3.1)</f>
        <v>9.4</v>
      </c>
      <c r="E6" s="94">
        <v>10.08</v>
      </c>
      <c r="F6" s="94">
        <v>13.67</v>
      </c>
      <c r="G6" s="94">
        <v>14.25</v>
      </c>
      <c r="H6" s="192">
        <v>17.92</v>
      </c>
      <c r="I6" s="192">
        <v>15</v>
      </c>
    </row>
    <row r="7" spans="1:9" ht="14.25">
      <c r="A7" s="76" t="s">
        <v>6</v>
      </c>
      <c r="B7" s="77" t="s">
        <v>25</v>
      </c>
      <c r="C7" s="129">
        <v>23.3</v>
      </c>
      <c r="D7" s="93">
        <v>24.8</v>
      </c>
      <c r="E7" s="93">
        <v>20</v>
      </c>
      <c r="F7" s="94">
        <v>21.91</v>
      </c>
      <c r="G7" s="94">
        <v>24.5</v>
      </c>
      <c r="H7" s="192">
        <v>28.42</v>
      </c>
      <c r="I7" s="192">
        <v>34.5</v>
      </c>
    </row>
    <row r="8" spans="1:9" ht="14.25">
      <c r="A8" s="76" t="s">
        <v>26</v>
      </c>
      <c r="B8" s="77" t="s">
        <v>9</v>
      </c>
      <c r="C8" s="129">
        <f>SUM(5.8+0.4+0.3+1+0.5+5+0.8+7.3+5.8+7.6+0.3+1.5+0.3+0.3+6.3)</f>
        <v>43.19999999999999</v>
      </c>
      <c r="D8" s="93">
        <f>SUM(5.3+0.3+0.3+6.7+0.3+8.2+3.5+7.8+0.5+0.3+8.1)</f>
        <v>41.3</v>
      </c>
      <c r="E8" s="94">
        <v>39.17</v>
      </c>
      <c r="F8" s="94">
        <v>43.67</v>
      </c>
      <c r="G8" s="94">
        <v>45.92</v>
      </c>
      <c r="H8" s="192">
        <v>46.58</v>
      </c>
      <c r="I8" s="192">
        <v>35.33</v>
      </c>
    </row>
    <row r="9" spans="1:9" ht="14.25">
      <c r="A9" s="76" t="s">
        <v>6</v>
      </c>
      <c r="B9" s="77" t="s">
        <v>31</v>
      </c>
      <c r="C9" s="129">
        <f>SUM(28.8+9+6.8)</f>
        <v>44.599999999999994</v>
      </c>
      <c r="D9" s="93">
        <f>SUM(37.5+25+5.3)</f>
        <v>67.8</v>
      </c>
      <c r="E9" s="94">
        <v>82.83</v>
      </c>
      <c r="F9" s="94">
        <v>65.75</v>
      </c>
      <c r="G9" s="94">
        <v>70.96</v>
      </c>
      <c r="H9" s="192">
        <v>60.38</v>
      </c>
      <c r="I9" s="192">
        <v>65.25</v>
      </c>
    </row>
    <row r="10" spans="1:9" ht="14.25">
      <c r="A10" s="76" t="s">
        <v>6</v>
      </c>
      <c r="B10" s="77" t="s">
        <v>32</v>
      </c>
      <c r="C10" s="129">
        <v>6</v>
      </c>
      <c r="D10" s="93">
        <v>10.2</v>
      </c>
      <c r="E10" s="93">
        <v>4</v>
      </c>
      <c r="F10" s="94">
        <v>6.67</v>
      </c>
      <c r="G10" s="94">
        <v>6.75</v>
      </c>
      <c r="H10" s="192">
        <v>5.25</v>
      </c>
      <c r="I10" s="192">
        <v>4.5</v>
      </c>
    </row>
    <row r="11" spans="1:9" ht="14.25">
      <c r="A11" s="76" t="s">
        <v>6</v>
      </c>
      <c r="B11" s="75" t="s">
        <v>48</v>
      </c>
      <c r="C11" s="129">
        <f>SUM(7.8+0.8)</f>
        <v>8.6</v>
      </c>
      <c r="D11" s="93">
        <v>8.8</v>
      </c>
      <c r="E11" s="94">
        <v>6.75</v>
      </c>
      <c r="F11" s="94">
        <v>5.08</v>
      </c>
      <c r="G11" s="94">
        <v>12.92</v>
      </c>
      <c r="H11" s="192">
        <v>14.08</v>
      </c>
      <c r="I11" s="192">
        <v>12.08</v>
      </c>
    </row>
    <row r="12" spans="1:9" ht="14.25">
      <c r="A12" s="76" t="s">
        <v>10</v>
      </c>
      <c r="B12" s="77" t="s">
        <v>11</v>
      </c>
      <c r="C12" s="129">
        <v>14.5</v>
      </c>
      <c r="D12" s="93">
        <v>13.8</v>
      </c>
      <c r="E12" s="93">
        <v>8.58</v>
      </c>
      <c r="F12" s="94">
        <v>12</v>
      </c>
      <c r="G12" s="94">
        <v>9.58</v>
      </c>
      <c r="H12" s="192">
        <v>9</v>
      </c>
      <c r="I12" s="192">
        <v>7.83</v>
      </c>
    </row>
    <row r="13" spans="1:9" ht="14.25">
      <c r="A13" s="76" t="s">
        <v>10</v>
      </c>
      <c r="B13" s="77" t="s">
        <v>12</v>
      </c>
      <c r="C13" s="129">
        <v>14.3</v>
      </c>
      <c r="D13" s="93">
        <v>16</v>
      </c>
      <c r="E13" s="93">
        <v>13.33</v>
      </c>
      <c r="F13" s="94">
        <v>22.25</v>
      </c>
      <c r="G13" s="94">
        <v>17.58</v>
      </c>
      <c r="H13" s="192">
        <v>14.83</v>
      </c>
      <c r="I13" s="192">
        <v>26</v>
      </c>
    </row>
    <row r="14" spans="1:9" ht="14.25">
      <c r="A14" s="76" t="s">
        <v>10</v>
      </c>
      <c r="B14" s="77" t="s">
        <v>13</v>
      </c>
      <c r="C14" s="129">
        <v>15.3</v>
      </c>
      <c r="D14" s="93">
        <v>12</v>
      </c>
      <c r="E14" s="93">
        <v>13</v>
      </c>
      <c r="F14" s="94">
        <v>14.25</v>
      </c>
      <c r="G14" s="94">
        <v>14.58</v>
      </c>
      <c r="H14" s="192">
        <v>18.33</v>
      </c>
      <c r="I14" s="192">
        <v>13.33</v>
      </c>
    </row>
    <row r="15" spans="1:9" ht="14.25">
      <c r="A15" s="76" t="s">
        <v>34</v>
      </c>
      <c r="B15" s="77" t="s">
        <v>44</v>
      </c>
      <c r="C15" s="129">
        <v>18</v>
      </c>
      <c r="D15" s="93">
        <v>22</v>
      </c>
      <c r="E15" s="93">
        <v>18.25</v>
      </c>
      <c r="F15" s="94">
        <v>12</v>
      </c>
      <c r="G15" s="94">
        <v>15.42</v>
      </c>
      <c r="H15" s="192">
        <v>11.58</v>
      </c>
      <c r="I15" s="192">
        <v>18.5</v>
      </c>
    </row>
    <row r="16" spans="1:9" ht="14.25">
      <c r="A16" s="76" t="s">
        <v>10</v>
      </c>
      <c r="B16" s="77" t="s">
        <v>14</v>
      </c>
      <c r="C16" s="129">
        <f>SUM(11.3+8.3+1.8+8.4+1.3+3.7)</f>
        <v>34.800000000000004</v>
      </c>
      <c r="D16" s="93">
        <f>SUM(8+5.5+3+8.3+1+3)</f>
        <v>28.8</v>
      </c>
      <c r="E16" s="93">
        <v>33.83</v>
      </c>
      <c r="F16" s="94">
        <v>38.83</v>
      </c>
      <c r="G16" s="94">
        <v>47.83</v>
      </c>
      <c r="H16" s="192">
        <v>53.5</v>
      </c>
      <c r="I16" s="192">
        <v>45.83</v>
      </c>
    </row>
    <row r="17" spans="1:9" ht="14.25">
      <c r="A17" s="76" t="s">
        <v>29</v>
      </c>
      <c r="B17" s="77" t="s">
        <v>30</v>
      </c>
      <c r="C17" s="129">
        <v>0</v>
      </c>
      <c r="D17" s="93">
        <v>0</v>
      </c>
      <c r="E17" s="93">
        <v>1.5</v>
      </c>
      <c r="F17" s="94">
        <v>1.75</v>
      </c>
      <c r="G17" s="94">
        <v>2.83</v>
      </c>
      <c r="H17" s="192">
        <v>1.92</v>
      </c>
      <c r="I17" s="192">
        <v>3.17</v>
      </c>
    </row>
    <row r="18" spans="1:9" ht="14.25">
      <c r="A18" s="76" t="s">
        <v>29</v>
      </c>
      <c r="B18" s="77" t="s">
        <v>45</v>
      </c>
      <c r="C18" s="129">
        <v>0</v>
      </c>
      <c r="D18" s="93">
        <v>0</v>
      </c>
      <c r="E18" s="93">
        <v>0</v>
      </c>
      <c r="F18" s="94">
        <v>0</v>
      </c>
      <c r="G18" s="94">
        <v>0.25</v>
      </c>
      <c r="H18" s="192">
        <v>1</v>
      </c>
      <c r="I18" s="192">
        <v>0.25</v>
      </c>
    </row>
    <row r="19" spans="1:9" ht="14.25">
      <c r="A19" s="76" t="s">
        <v>29</v>
      </c>
      <c r="B19" s="77" t="s">
        <v>46</v>
      </c>
      <c r="C19" s="94" t="s">
        <v>38</v>
      </c>
      <c r="D19" s="94" t="s">
        <v>38</v>
      </c>
      <c r="E19" s="94" t="s">
        <v>38</v>
      </c>
      <c r="F19" s="94" t="s">
        <v>38</v>
      </c>
      <c r="G19" s="94">
        <v>0.25</v>
      </c>
      <c r="H19" s="192">
        <v>3.25</v>
      </c>
      <c r="I19" s="192">
        <v>0.75</v>
      </c>
    </row>
    <row r="20" spans="1:9" ht="14.25">
      <c r="A20" s="76" t="s">
        <v>29</v>
      </c>
      <c r="B20" s="77" t="s">
        <v>47</v>
      </c>
      <c r="C20" s="94" t="s">
        <v>38</v>
      </c>
      <c r="D20" s="94" t="s">
        <v>38</v>
      </c>
      <c r="E20" s="94" t="s">
        <v>38</v>
      </c>
      <c r="F20" s="94" t="s">
        <v>38</v>
      </c>
      <c r="G20" s="94">
        <v>0</v>
      </c>
      <c r="H20" s="192">
        <v>0</v>
      </c>
      <c r="I20" s="192">
        <v>0</v>
      </c>
    </row>
    <row r="21" spans="1:9" ht="14.25">
      <c r="A21" s="76" t="s">
        <v>29</v>
      </c>
      <c r="B21" s="77" t="s">
        <v>50</v>
      </c>
      <c r="C21" s="383" t="s">
        <v>38</v>
      </c>
      <c r="D21" s="94" t="s">
        <v>38</v>
      </c>
      <c r="E21" s="94" t="s">
        <v>38</v>
      </c>
      <c r="F21" s="94" t="s">
        <v>38</v>
      </c>
      <c r="G21" s="94" t="s">
        <v>38</v>
      </c>
      <c r="H21" s="192" t="s">
        <v>38</v>
      </c>
      <c r="I21" s="192">
        <v>0.75</v>
      </c>
    </row>
    <row r="22" spans="1:9" ht="14.25">
      <c r="A22" s="76" t="s">
        <v>15</v>
      </c>
      <c r="B22" s="77" t="s">
        <v>16</v>
      </c>
      <c r="C22" s="129">
        <v>2.5</v>
      </c>
      <c r="D22" s="93">
        <v>3</v>
      </c>
      <c r="E22" s="93">
        <v>0.5</v>
      </c>
      <c r="F22" s="94">
        <v>2.5</v>
      </c>
      <c r="G22" s="94">
        <v>2.42</v>
      </c>
      <c r="H22" s="192">
        <v>1.75</v>
      </c>
      <c r="I22" s="192">
        <v>0.08</v>
      </c>
    </row>
    <row r="23" spans="1:9" ht="14.25">
      <c r="A23" s="76" t="s">
        <v>15</v>
      </c>
      <c r="B23" s="77" t="s">
        <v>17</v>
      </c>
      <c r="C23" s="129">
        <v>0.3</v>
      </c>
      <c r="D23" s="93">
        <v>0</v>
      </c>
      <c r="E23" s="93">
        <v>0</v>
      </c>
      <c r="F23" s="94">
        <v>0</v>
      </c>
      <c r="G23" s="94">
        <v>0</v>
      </c>
      <c r="H23" s="192">
        <v>0</v>
      </c>
      <c r="I23" s="192">
        <v>0</v>
      </c>
    </row>
    <row r="24" spans="1:9" ht="14.25">
      <c r="A24" s="76" t="s">
        <v>28</v>
      </c>
      <c r="B24" s="77" t="s">
        <v>18</v>
      </c>
      <c r="C24" s="129">
        <v>27.8</v>
      </c>
      <c r="D24" s="93">
        <v>36.1</v>
      </c>
      <c r="E24" s="93">
        <v>44.59</v>
      </c>
      <c r="F24" s="94">
        <v>41.71</v>
      </c>
      <c r="G24" s="94">
        <v>47</v>
      </c>
      <c r="H24" s="192">
        <v>53.08</v>
      </c>
      <c r="I24" s="192">
        <v>32.1</v>
      </c>
    </row>
    <row r="25" spans="1:9" ht="14.25">
      <c r="A25" s="76" t="s">
        <v>19</v>
      </c>
      <c r="B25" s="77" t="s">
        <v>20</v>
      </c>
      <c r="C25" s="129">
        <v>0.8</v>
      </c>
      <c r="D25" s="93">
        <v>2.3</v>
      </c>
      <c r="E25" s="93">
        <v>0</v>
      </c>
      <c r="F25" s="94">
        <v>1.17</v>
      </c>
      <c r="G25" s="94">
        <v>3.58</v>
      </c>
      <c r="H25" s="192">
        <v>4.75</v>
      </c>
      <c r="I25" s="192">
        <v>3.83</v>
      </c>
    </row>
    <row r="26" spans="1:9" ht="14.25">
      <c r="A26" s="76" t="s">
        <v>21</v>
      </c>
      <c r="B26" s="77" t="s">
        <v>22</v>
      </c>
      <c r="C26" s="129">
        <v>0.8</v>
      </c>
      <c r="D26" s="93">
        <v>0.5</v>
      </c>
      <c r="E26" s="93">
        <v>0</v>
      </c>
      <c r="F26" s="94">
        <v>0.25</v>
      </c>
      <c r="G26" s="94">
        <v>0</v>
      </c>
      <c r="H26" s="192">
        <v>2.17</v>
      </c>
      <c r="I26" s="192">
        <v>0.25</v>
      </c>
    </row>
    <row r="27" spans="1:9" ht="15" thickBot="1">
      <c r="A27" s="80" t="s">
        <v>21</v>
      </c>
      <c r="B27" s="81" t="s">
        <v>14</v>
      </c>
      <c r="C27" s="148">
        <v>0</v>
      </c>
      <c r="D27" s="193">
        <v>0</v>
      </c>
      <c r="E27" s="193">
        <v>0</v>
      </c>
      <c r="F27" s="194">
        <v>0.5</v>
      </c>
      <c r="G27" s="194">
        <v>1.42</v>
      </c>
      <c r="H27" s="195">
        <v>2.25</v>
      </c>
      <c r="I27" s="195">
        <v>0.25</v>
      </c>
    </row>
    <row r="28" spans="1:9" ht="16.5" thickBot="1" thickTop="1">
      <c r="A28" s="149"/>
      <c r="B28" s="149" t="s">
        <v>23</v>
      </c>
      <c r="C28" s="150">
        <v>424.4</v>
      </c>
      <c r="D28" s="196">
        <v>485.6</v>
      </c>
      <c r="E28" s="197">
        <f>SUM(E3:E27)</f>
        <v>621.46</v>
      </c>
      <c r="F28" s="151">
        <f>SUM(F3:F27)</f>
        <v>615.74</v>
      </c>
      <c r="G28" s="151">
        <v>637.5</v>
      </c>
      <c r="H28" s="151">
        <f>SUM(H3:H27)</f>
        <v>648.04</v>
      </c>
      <c r="I28" s="151">
        <f>SUM(I3:I27)</f>
        <v>616.71</v>
      </c>
    </row>
    <row r="29" ht="15" thickTop="1"/>
    <row r="31" ht="15">
      <c r="B31" s="386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&amp;C&amp;18Graduate Student Full TIme Equivalency (FTE)
February 1 Comparisions 1999-2006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0" sqref="B10"/>
    </sheetView>
  </sheetViews>
  <sheetFormatPr defaultColWidth="9.140625" defaultRowHeight="12.75"/>
  <cols>
    <col min="1" max="1" width="8.57421875" style="127" bestFit="1" customWidth="1"/>
    <col min="2" max="2" width="35.00390625" style="269" bestFit="1" customWidth="1"/>
    <col min="3" max="3" width="10.28125" style="127" hidden="1" customWidth="1"/>
    <col min="4" max="4" width="9.00390625" style="144" bestFit="1" customWidth="1"/>
    <col min="5" max="5" width="10.140625" style="117" bestFit="1" customWidth="1"/>
    <col min="6" max="6" width="9.00390625" style="117" bestFit="1" customWidth="1"/>
    <col min="7" max="7" width="10.140625" style="117" bestFit="1" customWidth="1"/>
    <col min="8" max="8" width="6.7109375" style="117" bestFit="1" customWidth="1"/>
    <col min="9" max="10" width="9.00390625" style="117" bestFit="1" customWidth="1"/>
    <col min="11" max="16384" width="9.140625" style="125" customWidth="1"/>
  </cols>
  <sheetData>
    <row r="1" spans="1:10" ht="16.5" thickBot="1" thickTop="1">
      <c r="A1" s="263" t="s">
        <v>0</v>
      </c>
      <c r="B1" s="264" t="s">
        <v>1</v>
      </c>
      <c r="C1" s="263"/>
      <c r="D1" s="92">
        <v>37987</v>
      </c>
      <c r="E1" s="92">
        <v>38001</v>
      </c>
      <c r="F1" s="92">
        <v>38018</v>
      </c>
      <c r="G1" s="92">
        <v>38183</v>
      </c>
      <c r="H1" s="74">
        <v>38200</v>
      </c>
      <c r="I1" s="215">
        <v>38214</v>
      </c>
      <c r="J1" s="92">
        <v>38231</v>
      </c>
    </row>
    <row r="2" spans="1:10" ht="15" thickTop="1">
      <c r="A2" s="220" t="s">
        <v>2</v>
      </c>
      <c r="B2" s="265" t="s">
        <v>3</v>
      </c>
      <c r="C2" s="221"/>
      <c r="D2" s="128">
        <v>193.87</v>
      </c>
      <c r="E2" s="128">
        <v>206.04</v>
      </c>
      <c r="F2" s="128">
        <v>208.37</v>
      </c>
      <c r="G2" s="270">
        <v>176</v>
      </c>
      <c r="H2" s="261">
        <v>188.83</v>
      </c>
      <c r="I2" s="261">
        <v>199.83</v>
      </c>
      <c r="J2" s="271">
        <v>223.58</v>
      </c>
    </row>
    <row r="3" spans="1:10" ht="14.25">
      <c r="A3" s="76" t="s">
        <v>4</v>
      </c>
      <c r="B3" s="266" t="s">
        <v>5</v>
      </c>
      <c r="C3" s="77"/>
      <c r="D3" s="93">
        <v>47.92</v>
      </c>
      <c r="E3" s="93">
        <v>47.25</v>
      </c>
      <c r="F3" s="93">
        <v>47.5</v>
      </c>
      <c r="G3" s="272">
        <v>57</v>
      </c>
      <c r="H3" s="205">
        <v>63.75</v>
      </c>
      <c r="I3" s="205">
        <v>67</v>
      </c>
      <c r="J3" s="273">
        <v>68.83</v>
      </c>
    </row>
    <row r="4" spans="1:10" ht="14.25">
      <c r="A4" s="76" t="s">
        <v>6</v>
      </c>
      <c r="B4" s="266" t="s">
        <v>7</v>
      </c>
      <c r="C4" s="77"/>
      <c r="D4" s="93">
        <v>44.83</v>
      </c>
      <c r="E4" s="93">
        <v>45.92</v>
      </c>
      <c r="F4" s="93">
        <v>44.08</v>
      </c>
      <c r="G4" s="272">
        <v>29.5</v>
      </c>
      <c r="H4" s="205">
        <v>30.42</v>
      </c>
      <c r="I4" s="205">
        <v>30.58</v>
      </c>
      <c r="J4" s="273">
        <v>35.25</v>
      </c>
    </row>
    <row r="5" spans="1:10" ht="14.25">
      <c r="A5" s="76" t="s">
        <v>6</v>
      </c>
      <c r="B5" s="266" t="s">
        <v>8</v>
      </c>
      <c r="C5" s="77"/>
      <c r="D5" s="93">
        <v>13.25</v>
      </c>
      <c r="E5" s="93">
        <v>15.25</v>
      </c>
      <c r="F5" s="93">
        <v>14.25</v>
      </c>
      <c r="G5" s="272">
        <v>14</v>
      </c>
      <c r="H5" s="205">
        <v>14.5</v>
      </c>
      <c r="I5" s="205">
        <v>15.5</v>
      </c>
      <c r="J5" s="273">
        <v>15.5</v>
      </c>
    </row>
    <row r="6" spans="1:10" ht="14.25">
      <c r="A6" s="76" t="s">
        <v>6</v>
      </c>
      <c r="B6" s="266" t="s">
        <v>25</v>
      </c>
      <c r="C6" s="77"/>
      <c r="D6" s="93">
        <v>25</v>
      </c>
      <c r="E6" s="93">
        <v>25</v>
      </c>
      <c r="F6" s="93">
        <v>24.5</v>
      </c>
      <c r="G6" s="272">
        <v>29.08</v>
      </c>
      <c r="H6" s="205">
        <v>29.83</v>
      </c>
      <c r="I6" s="205">
        <v>31</v>
      </c>
      <c r="J6" s="273">
        <v>32</v>
      </c>
    </row>
    <row r="7" spans="1:10" ht="14.25">
      <c r="A7" s="76" t="s">
        <v>26</v>
      </c>
      <c r="B7" s="266" t="s">
        <v>9</v>
      </c>
      <c r="C7" s="77"/>
      <c r="D7" s="93">
        <v>43.25</v>
      </c>
      <c r="E7" s="93">
        <v>46.17</v>
      </c>
      <c r="F7" s="93">
        <v>45.92</v>
      </c>
      <c r="G7" s="272">
        <v>26.17</v>
      </c>
      <c r="H7" s="205">
        <v>33.5</v>
      </c>
      <c r="I7" s="205">
        <v>35.17</v>
      </c>
      <c r="J7" s="273">
        <v>39.54</v>
      </c>
    </row>
    <row r="8" spans="1:10" ht="14.25">
      <c r="A8" s="76" t="s">
        <v>6</v>
      </c>
      <c r="B8" s="266" t="s">
        <v>31</v>
      </c>
      <c r="C8" s="77"/>
      <c r="D8" s="93">
        <v>71.04</v>
      </c>
      <c r="E8" s="93">
        <v>72.71</v>
      </c>
      <c r="F8" s="93">
        <v>70.96</v>
      </c>
      <c r="G8" s="272">
        <v>58.46</v>
      </c>
      <c r="H8" s="205">
        <v>61.21</v>
      </c>
      <c r="I8" s="205">
        <v>62.08</v>
      </c>
      <c r="J8" s="273">
        <v>63.33</v>
      </c>
    </row>
    <row r="9" spans="1:10" ht="14.25">
      <c r="A9" s="76" t="s">
        <v>6</v>
      </c>
      <c r="B9" s="266" t="s">
        <v>32</v>
      </c>
      <c r="C9" s="77"/>
      <c r="D9" s="93">
        <v>6.83</v>
      </c>
      <c r="E9" s="93">
        <v>7</v>
      </c>
      <c r="F9" s="93">
        <v>6.75</v>
      </c>
      <c r="G9" s="272">
        <v>3.75</v>
      </c>
      <c r="H9" s="205">
        <v>4.25</v>
      </c>
      <c r="I9" s="205">
        <v>4.5</v>
      </c>
      <c r="J9" s="273">
        <v>5.75</v>
      </c>
    </row>
    <row r="10" spans="1:10" ht="14.25">
      <c r="A10" s="76" t="s">
        <v>6</v>
      </c>
      <c r="B10" s="287" t="s">
        <v>48</v>
      </c>
      <c r="C10" s="77"/>
      <c r="D10" s="93">
        <v>11.42</v>
      </c>
      <c r="E10" s="93">
        <v>11.92</v>
      </c>
      <c r="F10" s="93">
        <v>12.92</v>
      </c>
      <c r="G10" s="272">
        <v>7.25</v>
      </c>
      <c r="H10" s="205">
        <v>8</v>
      </c>
      <c r="I10" s="205">
        <v>10</v>
      </c>
      <c r="J10" s="273">
        <v>15</v>
      </c>
    </row>
    <row r="11" spans="1:10" ht="14.25">
      <c r="A11" s="76" t="s">
        <v>10</v>
      </c>
      <c r="B11" s="266" t="s">
        <v>11</v>
      </c>
      <c r="C11" s="77"/>
      <c r="D11" s="93">
        <v>8.25</v>
      </c>
      <c r="E11" s="93">
        <v>9.25</v>
      </c>
      <c r="F11" s="93">
        <v>9.58</v>
      </c>
      <c r="G11" s="272">
        <v>4.17</v>
      </c>
      <c r="H11" s="205">
        <v>4.5</v>
      </c>
      <c r="I11" s="205">
        <v>4.92</v>
      </c>
      <c r="J11" s="273">
        <v>4.5</v>
      </c>
    </row>
    <row r="12" spans="1:10" ht="14.25">
      <c r="A12" s="76" t="s">
        <v>10</v>
      </c>
      <c r="B12" s="266" t="s">
        <v>12</v>
      </c>
      <c r="C12" s="77"/>
      <c r="D12" s="93">
        <v>15.5</v>
      </c>
      <c r="E12" s="93">
        <v>17.25</v>
      </c>
      <c r="F12" s="93">
        <v>17.58</v>
      </c>
      <c r="G12" s="272">
        <v>8.83</v>
      </c>
      <c r="H12" s="205">
        <v>11.75</v>
      </c>
      <c r="I12" s="205">
        <v>13.1</v>
      </c>
      <c r="J12" s="273">
        <v>15.92</v>
      </c>
    </row>
    <row r="13" spans="1:10" ht="14.25">
      <c r="A13" s="76" t="s">
        <v>10</v>
      </c>
      <c r="B13" s="266" t="s">
        <v>13</v>
      </c>
      <c r="C13" s="77"/>
      <c r="D13" s="93">
        <v>12.75</v>
      </c>
      <c r="E13" s="93">
        <v>13.75</v>
      </c>
      <c r="F13" s="93">
        <v>14.58</v>
      </c>
      <c r="G13" s="272">
        <v>15.33</v>
      </c>
      <c r="H13" s="205">
        <v>16.08</v>
      </c>
      <c r="I13" s="205">
        <v>15.83</v>
      </c>
      <c r="J13" s="273">
        <v>16.83</v>
      </c>
    </row>
    <row r="14" spans="1:10" ht="14.25">
      <c r="A14" s="76" t="s">
        <v>34</v>
      </c>
      <c r="B14" s="266" t="s">
        <v>41</v>
      </c>
      <c r="C14" s="77"/>
      <c r="D14" s="93">
        <v>14.17</v>
      </c>
      <c r="E14" s="93">
        <v>14.83</v>
      </c>
      <c r="F14" s="93">
        <v>15.42</v>
      </c>
      <c r="G14" s="272">
        <v>14</v>
      </c>
      <c r="H14" s="205">
        <v>14.17</v>
      </c>
      <c r="I14" s="205">
        <v>14.5</v>
      </c>
      <c r="J14" s="273">
        <v>13.33</v>
      </c>
    </row>
    <row r="15" spans="1:10" ht="14.25">
      <c r="A15" s="76" t="s">
        <v>10</v>
      </c>
      <c r="B15" s="266" t="s">
        <v>14</v>
      </c>
      <c r="C15" s="77"/>
      <c r="D15" s="93">
        <v>37.42</v>
      </c>
      <c r="E15" s="93">
        <v>45.08</v>
      </c>
      <c r="F15" s="93">
        <v>47.83</v>
      </c>
      <c r="G15" s="272">
        <v>38.92</v>
      </c>
      <c r="H15" s="205">
        <v>44.5</v>
      </c>
      <c r="I15" s="205">
        <v>47.58</v>
      </c>
      <c r="J15" s="273">
        <v>49.58</v>
      </c>
    </row>
    <row r="16" spans="1:10" ht="14.25">
      <c r="A16" s="76" t="s">
        <v>29</v>
      </c>
      <c r="B16" s="266" t="s">
        <v>30</v>
      </c>
      <c r="C16" s="77"/>
      <c r="D16" s="93">
        <v>1.75</v>
      </c>
      <c r="E16" s="93">
        <v>1.83</v>
      </c>
      <c r="F16" s="93">
        <v>2.83</v>
      </c>
      <c r="G16" s="272">
        <v>1.75</v>
      </c>
      <c r="H16" s="205">
        <v>2.42</v>
      </c>
      <c r="I16" s="205">
        <v>2.42</v>
      </c>
      <c r="J16" s="273">
        <v>2.25</v>
      </c>
    </row>
    <row r="17" spans="1:10" ht="16.5" customHeight="1">
      <c r="A17" s="76" t="s">
        <v>29</v>
      </c>
      <c r="B17" s="266" t="s">
        <v>36</v>
      </c>
      <c r="C17" s="77"/>
      <c r="D17" s="93">
        <v>0.25</v>
      </c>
      <c r="E17" s="93">
        <v>0.25</v>
      </c>
      <c r="F17" s="93">
        <v>0.25</v>
      </c>
      <c r="G17" s="272">
        <v>0.25</v>
      </c>
      <c r="H17" s="205">
        <v>0.25</v>
      </c>
      <c r="I17" s="205">
        <v>0.58</v>
      </c>
      <c r="J17" s="273">
        <v>0.58</v>
      </c>
    </row>
    <row r="18" spans="1:10" ht="14.25">
      <c r="A18" s="76" t="s">
        <v>29</v>
      </c>
      <c r="B18" s="266" t="s">
        <v>37</v>
      </c>
      <c r="C18" s="77"/>
      <c r="D18" s="93">
        <v>0.25</v>
      </c>
      <c r="E18" s="93">
        <v>0.25</v>
      </c>
      <c r="F18" s="93">
        <v>0.25</v>
      </c>
      <c r="G18" s="272">
        <v>1</v>
      </c>
      <c r="H18" s="205">
        <v>1.67</v>
      </c>
      <c r="I18" s="205">
        <v>1.67</v>
      </c>
      <c r="J18" s="273">
        <v>1.92</v>
      </c>
    </row>
    <row r="19" spans="1:10" ht="14.25">
      <c r="A19" s="76" t="s">
        <v>29</v>
      </c>
      <c r="B19" s="266" t="s">
        <v>35</v>
      </c>
      <c r="C19" s="77"/>
      <c r="D19" s="93">
        <v>0</v>
      </c>
      <c r="E19" s="93">
        <v>0</v>
      </c>
      <c r="F19" s="93">
        <v>0</v>
      </c>
      <c r="G19" s="272" t="s">
        <v>38</v>
      </c>
      <c r="H19" s="205" t="s">
        <v>38</v>
      </c>
      <c r="I19" s="205" t="s">
        <v>38</v>
      </c>
      <c r="J19" s="273">
        <v>0</v>
      </c>
    </row>
    <row r="20" spans="1:10" ht="14.25">
      <c r="A20" s="76" t="s">
        <v>15</v>
      </c>
      <c r="B20" s="266" t="s">
        <v>16</v>
      </c>
      <c r="C20" s="77"/>
      <c r="D20" s="93">
        <v>1.92</v>
      </c>
      <c r="E20" s="93">
        <v>3.17</v>
      </c>
      <c r="F20" s="93">
        <v>2.42</v>
      </c>
      <c r="G20" s="272">
        <v>0.5</v>
      </c>
      <c r="H20" s="205">
        <v>0.5</v>
      </c>
      <c r="I20" s="205">
        <v>0.75</v>
      </c>
      <c r="J20" s="273">
        <v>0.75</v>
      </c>
    </row>
    <row r="21" spans="1:10" ht="14.25">
      <c r="A21" s="76" t="s">
        <v>15</v>
      </c>
      <c r="B21" s="266" t="s">
        <v>17</v>
      </c>
      <c r="C21" s="77"/>
      <c r="D21" s="93">
        <v>0</v>
      </c>
      <c r="E21" s="93">
        <v>0</v>
      </c>
      <c r="F21" s="93">
        <v>0</v>
      </c>
      <c r="G21" s="272" t="s">
        <v>38</v>
      </c>
      <c r="H21" s="205" t="s">
        <v>38</v>
      </c>
      <c r="I21" s="205" t="s">
        <v>38</v>
      </c>
      <c r="J21" s="273">
        <v>0</v>
      </c>
    </row>
    <row r="22" spans="1:10" ht="14.25">
      <c r="A22" s="76" t="s">
        <v>28</v>
      </c>
      <c r="B22" s="266" t="s">
        <v>18</v>
      </c>
      <c r="C22" s="77"/>
      <c r="D22" s="93">
        <v>40.91</v>
      </c>
      <c r="E22" s="93">
        <v>42.17</v>
      </c>
      <c r="F22" s="93">
        <v>47</v>
      </c>
      <c r="G22" s="272">
        <v>24.79</v>
      </c>
      <c r="H22" s="205">
        <v>28.63</v>
      </c>
      <c r="I22" s="205">
        <v>30.13</v>
      </c>
      <c r="J22" s="273">
        <v>34.37</v>
      </c>
    </row>
    <row r="23" spans="1:10" ht="14.25">
      <c r="A23" s="76" t="s">
        <v>19</v>
      </c>
      <c r="B23" s="266" t="s">
        <v>20</v>
      </c>
      <c r="C23" s="77"/>
      <c r="D23" s="93">
        <v>1.83</v>
      </c>
      <c r="E23" s="93">
        <v>2.58</v>
      </c>
      <c r="F23" s="93">
        <v>3.58</v>
      </c>
      <c r="G23" s="272">
        <v>1.42</v>
      </c>
      <c r="H23" s="205">
        <v>2.17</v>
      </c>
      <c r="I23" s="205">
        <v>2.17</v>
      </c>
      <c r="J23" s="273">
        <v>3.66</v>
      </c>
    </row>
    <row r="24" spans="1:10" ht="14.25">
      <c r="A24" s="76" t="s">
        <v>21</v>
      </c>
      <c r="B24" s="266" t="s">
        <v>22</v>
      </c>
      <c r="C24" s="77"/>
      <c r="D24" s="93">
        <v>0</v>
      </c>
      <c r="E24" s="93">
        <v>0</v>
      </c>
      <c r="F24" s="93">
        <v>0</v>
      </c>
      <c r="G24" s="272">
        <v>0.25</v>
      </c>
      <c r="H24" s="205">
        <v>0.25</v>
      </c>
      <c r="I24" s="205">
        <v>0.5</v>
      </c>
      <c r="J24" s="273">
        <v>0.5</v>
      </c>
    </row>
    <row r="25" spans="1:10" ht="15" thickBot="1">
      <c r="A25" s="80" t="s">
        <v>21</v>
      </c>
      <c r="B25" s="267" t="s">
        <v>14</v>
      </c>
      <c r="C25" s="81"/>
      <c r="D25" s="95">
        <v>1.42</v>
      </c>
      <c r="E25" s="95">
        <v>1.42</v>
      </c>
      <c r="F25" s="95">
        <v>1.42</v>
      </c>
      <c r="G25" s="274">
        <v>0.83</v>
      </c>
      <c r="H25" s="206">
        <v>0.83</v>
      </c>
      <c r="I25" s="206">
        <v>1.08</v>
      </c>
      <c r="J25" s="275">
        <v>1.42</v>
      </c>
    </row>
    <row r="26" spans="1:10" ht="16.5" thickBot="1" thickTop="1">
      <c r="A26" s="235"/>
      <c r="B26" s="268" t="s">
        <v>23</v>
      </c>
      <c r="C26" s="235"/>
      <c r="D26" s="150">
        <f>SUM(D2:D25)</f>
        <v>593.8299999999999</v>
      </c>
      <c r="E26" s="150">
        <f>SUM(E2:E25)</f>
        <v>629.09</v>
      </c>
      <c r="F26" s="150">
        <v>637.5</v>
      </c>
      <c r="G26" s="262">
        <f>SUM(G2:G25)</f>
        <v>513.25</v>
      </c>
      <c r="H26" s="84">
        <f>SUM(H2:H25)</f>
        <v>562.0099999999999</v>
      </c>
      <c r="I26" s="262">
        <f>SUM(I2:I25)</f>
        <v>590.89</v>
      </c>
      <c r="J26" s="262">
        <f>SUM(J2:J25)</f>
        <v>644.3900000000001</v>
      </c>
    </row>
    <row r="27" spans="2:4" ht="29.25" thickTop="1">
      <c r="B27" s="269" t="s">
        <v>40</v>
      </c>
      <c r="D27" s="117"/>
    </row>
  </sheetData>
  <printOptions/>
  <pageMargins left="0.75" right="0.75" top="1" bottom="1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123" customWidth="1"/>
    <col min="2" max="2" width="34.00390625" style="123" customWidth="1"/>
    <col min="3" max="3" width="9.140625" style="119" customWidth="1"/>
    <col min="4" max="6" width="8.140625" style="119" bestFit="1" customWidth="1"/>
    <col min="7" max="7" width="9.140625" style="119" customWidth="1"/>
    <col min="8" max="9" width="11.28125" style="119" bestFit="1" customWidth="1"/>
    <col min="10" max="11" width="9.140625" style="119" customWidth="1"/>
    <col min="12" max="14" width="9.140625" style="124" customWidth="1"/>
    <col min="15" max="16384" width="9.140625" style="123" customWidth="1"/>
  </cols>
  <sheetData>
    <row r="1" spans="1:9" ht="15">
      <c r="A1" s="113" t="s">
        <v>0</v>
      </c>
      <c r="B1" s="113" t="s">
        <v>1</v>
      </c>
      <c r="C1" s="131">
        <v>35261</v>
      </c>
      <c r="D1" s="131">
        <v>35278</v>
      </c>
      <c r="E1" s="131">
        <v>35292</v>
      </c>
      <c r="F1" s="131">
        <v>35309</v>
      </c>
      <c r="G1" s="131">
        <v>35323</v>
      </c>
      <c r="H1" s="132">
        <v>35400</v>
      </c>
      <c r="I1" s="132">
        <v>35414</v>
      </c>
    </row>
    <row r="2" spans="1:9" ht="14.25">
      <c r="A2" s="116" t="s">
        <v>2</v>
      </c>
      <c r="B2" s="116" t="s">
        <v>3</v>
      </c>
      <c r="C2" s="133">
        <v>95.6</v>
      </c>
      <c r="D2" s="133">
        <v>118.6</v>
      </c>
      <c r="E2" s="133">
        <v>127.3</v>
      </c>
      <c r="F2" s="133">
        <v>142.7</v>
      </c>
      <c r="G2" s="133">
        <v>139.9</v>
      </c>
      <c r="H2" s="133">
        <v>104.5</v>
      </c>
      <c r="I2" s="133">
        <v>120</v>
      </c>
    </row>
    <row r="3" spans="1:9" ht="14.25">
      <c r="A3" s="116" t="s">
        <v>4</v>
      </c>
      <c r="B3" s="116" t="s">
        <v>5</v>
      </c>
      <c r="C3" s="133">
        <v>0</v>
      </c>
      <c r="D3" s="133">
        <v>2.3</v>
      </c>
      <c r="E3" s="133">
        <v>3.3</v>
      </c>
      <c r="F3" s="133">
        <v>4</v>
      </c>
      <c r="G3" s="133">
        <v>4</v>
      </c>
      <c r="H3" s="133">
        <v>4.5</v>
      </c>
      <c r="I3" s="133">
        <v>4.5</v>
      </c>
    </row>
    <row r="4" spans="1:9" ht="14.25">
      <c r="A4" s="116" t="s">
        <v>6</v>
      </c>
      <c r="B4" s="116" t="s">
        <v>7</v>
      </c>
      <c r="C4" s="133">
        <v>22.8</v>
      </c>
      <c r="D4" s="133">
        <v>23.5</v>
      </c>
      <c r="E4" s="133">
        <v>25.3</v>
      </c>
      <c r="F4" s="133">
        <v>26</v>
      </c>
      <c r="G4" s="133">
        <v>26.9</v>
      </c>
      <c r="H4" s="133">
        <v>17.7</v>
      </c>
      <c r="I4" s="133">
        <f>SUM(3+0.5+16.2)</f>
        <v>19.7</v>
      </c>
    </row>
    <row r="5" spans="1:9" ht="14.25">
      <c r="A5" s="116" t="s">
        <v>6</v>
      </c>
      <c r="B5" s="116" t="s">
        <v>8</v>
      </c>
      <c r="C5" s="133">
        <v>9.1</v>
      </c>
      <c r="D5" s="133">
        <v>9.8</v>
      </c>
      <c r="E5" s="133">
        <v>10.5</v>
      </c>
      <c r="F5" s="133">
        <v>12.9</v>
      </c>
      <c r="G5" s="133">
        <v>15.6</v>
      </c>
      <c r="H5" s="133">
        <v>9.3</v>
      </c>
      <c r="I5" s="133">
        <f>SUM(4.5+5)</f>
        <v>9.5</v>
      </c>
    </row>
    <row r="6" spans="1:9" ht="14.25">
      <c r="A6" s="116" t="s">
        <v>6</v>
      </c>
      <c r="B6" s="116" t="s">
        <v>25</v>
      </c>
      <c r="C6" s="133">
        <v>16.6</v>
      </c>
      <c r="D6" s="133">
        <v>22.2</v>
      </c>
      <c r="E6" s="133">
        <v>23.3</v>
      </c>
      <c r="F6" s="133">
        <v>26</v>
      </c>
      <c r="G6" s="133">
        <v>25.4</v>
      </c>
      <c r="H6" s="133">
        <v>8</v>
      </c>
      <c r="I6" s="133">
        <v>19.6</v>
      </c>
    </row>
    <row r="7" spans="1:9" ht="14.25">
      <c r="A7" s="116" t="s">
        <v>26</v>
      </c>
      <c r="B7" s="116" t="s">
        <v>9</v>
      </c>
      <c r="C7" s="133">
        <v>22.9</v>
      </c>
      <c r="D7" s="133">
        <v>37.6</v>
      </c>
      <c r="E7" s="133">
        <v>44.7</v>
      </c>
      <c r="F7" s="133">
        <v>49.7</v>
      </c>
      <c r="G7" s="133">
        <v>56.6</v>
      </c>
      <c r="H7" s="133">
        <v>30</v>
      </c>
      <c r="I7" s="133">
        <f>SUM(3.5+0.3+1+1.8+1.8+0.8+0.5+3.5+2.8+5+1.5+3.9+2.3+4.8+0.5+0.5+3.5)</f>
        <v>38</v>
      </c>
    </row>
    <row r="8" spans="1:9" ht="14.25">
      <c r="A8" s="116" t="s">
        <v>6</v>
      </c>
      <c r="B8" s="116" t="s">
        <v>31</v>
      </c>
      <c r="C8" s="133">
        <v>48.3</v>
      </c>
      <c r="D8" s="133">
        <v>52.3</v>
      </c>
      <c r="E8" s="133">
        <v>52.3</v>
      </c>
      <c r="F8" s="133">
        <v>57.7</v>
      </c>
      <c r="G8" s="133">
        <v>60</v>
      </c>
      <c r="H8" s="133">
        <v>40.8</v>
      </c>
      <c r="I8" s="133">
        <f>SUM(34.8+4.8+7.3)</f>
        <v>46.89999999999999</v>
      </c>
    </row>
    <row r="9" spans="1:9" ht="14.25">
      <c r="A9" s="116" t="s">
        <v>6</v>
      </c>
      <c r="B9" s="116" t="s">
        <v>32</v>
      </c>
      <c r="C9" s="133" t="s">
        <v>38</v>
      </c>
      <c r="D9" s="133" t="s">
        <v>38</v>
      </c>
      <c r="E9" s="133" t="s">
        <v>38</v>
      </c>
      <c r="F9" s="133" t="s">
        <v>38</v>
      </c>
      <c r="G9" s="133" t="s">
        <v>38</v>
      </c>
      <c r="H9" s="133" t="s">
        <v>24</v>
      </c>
      <c r="I9" s="133" t="s">
        <v>24</v>
      </c>
    </row>
    <row r="10" spans="1:9" ht="14.25">
      <c r="A10" s="116" t="s">
        <v>6</v>
      </c>
      <c r="B10" s="287" t="s">
        <v>48</v>
      </c>
      <c r="C10" s="133">
        <v>9.2</v>
      </c>
      <c r="D10" s="133">
        <v>10.2</v>
      </c>
      <c r="E10" s="133">
        <v>11.2</v>
      </c>
      <c r="F10" s="133">
        <v>14</v>
      </c>
      <c r="G10" s="133">
        <v>13.7</v>
      </c>
      <c r="H10" s="133">
        <v>7.8</v>
      </c>
      <c r="I10" s="133">
        <f>SUM(4+0.8+5.5)</f>
        <v>10.3</v>
      </c>
    </row>
    <row r="11" spans="1:9" ht="14.25">
      <c r="A11" s="116" t="s">
        <v>10</v>
      </c>
      <c r="B11" s="116" t="s">
        <v>11</v>
      </c>
      <c r="C11" s="133">
        <v>8.4</v>
      </c>
      <c r="D11" s="133">
        <v>11.2</v>
      </c>
      <c r="E11" s="133">
        <v>14.2</v>
      </c>
      <c r="F11" s="133">
        <v>16.2</v>
      </c>
      <c r="G11" s="133">
        <v>16.8</v>
      </c>
      <c r="H11" s="133">
        <v>9.2</v>
      </c>
      <c r="I11" s="133">
        <v>9.8</v>
      </c>
    </row>
    <row r="12" spans="1:9" ht="14.25">
      <c r="A12" s="116" t="s">
        <v>10</v>
      </c>
      <c r="B12" s="116" t="s">
        <v>12</v>
      </c>
      <c r="C12" s="133">
        <v>0.8</v>
      </c>
      <c r="D12" s="133">
        <v>2.3</v>
      </c>
      <c r="E12" s="133">
        <v>1.5</v>
      </c>
      <c r="F12" s="133">
        <v>3.8</v>
      </c>
      <c r="G12" s="133">
        <v>3.8</v>
      </c>
      <c r="H12" s="133">
        <v>3</v>
      </c>
      <c r="I12" s="133">
        <v>4.5</v>
      </c>
    </row>
    <row r="13" spans="1:9" ht="14.25">
      <c r="A13" s="116" t="s">
        <v>10</v>
      </c>
      <c r="B13" s="116" t="s">
        <v>13</v>
      </c>
      <c r="C13" s="133">
        <v>8.5</v>
      </c>
      <c r="D13" s="133">
        <v>8.5</v>
      </c>
      <c r="E13" s="133">
        <v>12</v>
      </c>
      <c r="F13" s="133">
        <v>13.3</v>
      </c>
      <c r="G13" s="133">
        <v>14.3</v>
      </c>
      <c r="H13" s="133">
        <v>10.3</v>
      </c>
      <c r="I13" s="133">
        <v>12.5</v>
      </c>
    </row>
    <row r="14" spans="1:9" ht="14.25">
      <c r="A14" s="116" t="s">
        <v>34</v>
      </c>
      <c r="B14" s="116" t="s">
        <v>41</v>
      </c>
      <c r="C14" s="133">
        <v>13.5</v>
      </c>
      <c r="D14" s="133">
        <v>15.1</v>
      </c>
      <c r="E14" s="133">
        <v>16.1</v>
      </c>
      <c r="F14" s="133">
        <v>17.3</v>
      </c>
      <c r="G14" s="133">
        <v>18.1</v>
      </c>
      <c r="H14" s="133">
        <v>6.5</v>
      </c>
      <c r="I14" s="133">
        <v>9.3</v>
      </c>
    </row>
    <row r="15" spans="1:9" ht="14.25">
      <c r="A15" s="116" t="s">
        <v>10</v>
      </c>
      <c r="B15" s="116" t="s">
        <v>14</v>
      </c>
      <c r="C15" s="133">
        <v>26.2</v>
      </c>
      <c r="D15" s="133">
        <v>32.3</v>
      </c>
      <c r="E15" s="133">
        <v>38.5</v>
      </c>
      <c r="F15" s="133">
        <v>43.5</v>
      </c>
      <c r="G15" s="133">
        <v>45</v>
      </c>
      <c r="H15" s="133">
        <v>18.2</v>
      </c>
      <c r="I15" s="133">
        <f>SUM(7.4+7+0.3+4.2+1+2.5)</f>
        <v>22.400000000000002</v>
      </c>
    </row>
    <row r="16" spans="1:9" ht="14.25">
      <c r="A16" s="116" t="s">
        <v>29</v>
      </c>
      <c r="B16" s="116" t="s">
        <v>30</v>
      </c>
      <c r="C16" s="133" t="s">
        <v>38</v>
      </c>
      <c r="D16" s="133" t="s">
        <v>38</v>
      </c>
      <c r="E16" s="133" t="s">
        <v>38</v>
      </c>
      <c r="F16" s="133" t="s">
        <v>38</v>
      </c>
      <c r="G16" s="133" t="s">
        <v>38</v>
      </c>
      <c r="H16" s="133">
        <v>0</v>
      </c>
      <c r="I16" s="133" t="s">
        <v>27</v>
      </c>
    </row>
    <row r="17" spans="1:9" ht="14.25">
      <c r="A17" s="116" t="s">
        <v>29</v>
      </c>
      <c r="B17" s="116" t="s">
        <v>36</v>
      </c>
      <c r="C17" s="133" t="s">
        <v>38</v>
      </c>
      <c r="D17" s="133" t="s">
        <v>38</v>
      </c>
      <c r="E17" s="133" t="s">
        <v>38</v>
      </c>
      <c r="F17" s="133" t="s">
        <v>38</v>
      </c>
      <c r="G17" s="133" t="s">
        <v>38</v>
      </c>
      <c r="H17" s="133">
        <v>0</v>
      </c>
      <c r="I17" s="133" t="s">
        <v>27</v>
      </c>
    </row>
    <row r="18" spans="1:9" ht="14.25">
      <c r="A18" s="116" t="s">
        <v>29</v>
      </c>
      <c r="B18" s="116" t="s">
        <v>37</v>
      </c>
      <c r="C18" s="133" t="s">
        <v>38</v>
      </c>
      <c r="D18" s="133" t="s">
        <v>38</v>
      </c>
      <c r="E18" s="133" t="s">
        <v>38</v>
      </c>
      <c r="F18" s="133" t="s">
        <v>38</v>
      </c>
      <c r="G18" s="133" t="s">
        <v>38</v>
      </c>
      <c r="H18" s="133" t="s">
        <v>27</v>
      </c>
      <c r="I18" s="133" t="s">
        <v>27</v>
      </c>
    </row>
    <row r="19" spans="1:9" ht="14.25">
      <c r="A19" s="116" t="s">
        <v>29</v>
      </c>
      <c r="B19" s="116" t="s">
        <v>35</v>
      </c>
      <c r="C19" s="133" t="s">
        <v>38</v>
      </c>
      <c r="D19" s="133" t="s">
        <v>38</v>
      </c>
      <c r="E19" s="133" t="s">
        <v>38</v>
      </c>
      <c r="F19" s="133" t="s">
        <v>38</v>
      </c>
      <c r="G19" s="133" t="s">
        <v>38</v>
      </c>
      <c r="H19" s="133" t="s">
        <v>27</v>
      </c>
      <c r="I19" s="133" t="s">
        <v>27</v>
      </c>
    </row>
    <row r="20" spans="1:9" ht="14.25">
      <c r="A20" s="116" t="s">
        <v>15</v>
      </c>
      <c r="B20" s="116" t="s">
        <v>16</v>
      </c>
      <c r="C20" s="133">
        <v>0.3</v>
      </c>
      <c r="D20" s="133">
        <v>0.5</v>
      </c>
      <c r="E20" s="133">
        <v>0.5</v>
      </c>
      <c r="F20" s="133">
        <v>0.05</v>
      </c>
      <c r="G20" s="133">
        <v>0.5</v>
      </c>
      <c r="H20" s="133">
        <v>0.3</v>
      </c>
      <c r="I20" s="133">
        <v>0.5</v>
      </c>
    </row>
    <row r="21" spans="1:9" ht="14.25">
      <c r="A21" s="116" t="s">
        <v>15</v>
      </c>
      <c r="B21" s="116" t="s">
        <v>17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</row>
    <row r="22" spans="1:9" ht="14.25">
      <c r="A22" s="116" t="s">
        <v>28</v>
      </c>
      <c r="B22" s="116" t="s">
        <v>18</v>
      </c>
      <c r="C22" s="133">
        <v>19.8</v>
      </c>
      <c r="D22" s="133">
        <v>24.7</v>
      </c>
      <c r="E22" s="133">
        <v>28.3</v>
      </c>
      <c r="F22" s="133">
        <v>43.4</v>
      </c>
      <c r="G22" s="133">
        <v>59.8</v>
      </c>
      <c r="H22" s="133">
        <v>17</v>
      </c>
      <c r="I22" s="133">
        <v>22.8</v>
      </c>
    </row>
    <row r="23" spans="1:9" ht="14.25">
      <c r="A23" s="116" t="s">
        <v>19</v>
      </c>
      <c r="B23" s="116" t="s">
        <v>20</v>
      </c>
      <c r="C23" s="133">
        <v>1.5</v>
      </c>
      <c r="D23" s="133">
        <v>4.5</v>
      </c>
      <c r="E23" s="133">
        <v>5.5</v>
      </c>
      <c r="F23" s="133">
        <v>3.3</v>
      </c>
      <c r="G23" s="133">
        <v>5.5</v>
      </c>
      <c r="H23" s="133">
        <v>1</v>
      </c>
      <c r="I23" s="133">
        <v>1.5</v>
      </c>
    </row>
    <row r="24" spans="1:9" ht="14.25">
      <c r="A24" s="116" t="s">
        <v>21</v>
      </c>
      <c r="B24" s="116" t="s">
        <v>22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</row>
    <row r="25" spans="1:9" ht="14.25">
      <c r="A25" s="116" t="s">
        <v>21</v>
      </c>
      <c r="B25" s="116" t="s">
        <v>14</v>
      </c>
      <c r="C25" s="133">
        <v>0.4</v>
      </c>
      <c r="D25" s="133">
        <v>0.4</v>
      </c>
      <c r="E25" s="133">
        <v>0.4</v>
      </c>
      <c r="F25" s="133">
        <v>0</v>
      </c>
      <c r="G25" s="133">
        <v>0</v>
      </c>
      <c r="H25" s="133">
        <v>0</v>
      </c>
      <c r="I25" s="133">
        <v>0</v>
      </c>
    </row>
    <row r="26" spans="1:9" ht="15">
      <c r="A26" s="121"/>
      <c r="B26" s="121" t="s">
        <v>23</v>
      </c>
      <c r="C26" s="68">
        <v>303.9</v>
      </c>
      <c r="D26" s="68">
        <v>384.7</v>
      </c>
      <c r="E26" s="68">
        <v>425.8</v>
      </c>
      <c r="F26" s="68">
        <v>494.8</v>
      </c>
      <c r="G26" s="68">
        <v>518.9</v>
      </c>
      <c r="H26" s="68">
        <f>SUM(H2:H25)</f>
        <v>288.1</v>
      </c>
      <c r="I26" s="68">
        <v>360.5</v>
      </c>
    </row>
    <row r="27" ht="14.25">
      <c r="B27" s="123" t="s">
        <v>40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123" customWidth="1"/>
    <col min="2" max="2" width="34.00390625" style="123" customWidth="1"/>
    <col min="3" max="3" width="9.140625" style="119" customWidth="1"/>
    <col min="4" max="6" width="8.140625" style="119" bestFit="1" customWidth="1"/>
    <col min="7" max="7" width="9.140625" style="119" customWidth="1"/>
    <col min="8" max="9" width="11.28125" style="119" bestFit="1" customWidth="1"/>
    <col min="10" max="11" width="10.140625" style="119" bestFit="1" customWidth="1"/>
    <col min="12" max="12" width="11.28125" style="124" bestFit="1" customWidth="1"/>
    <col min="13" max="14" width="9.140625" style="124" customWidth="1"/>
    <col min="15" max="16384" width="9.140625" style="123" customWidth="1"/>
  </cols>
  <sheetData>
    <row r="1" spans="1:12" ht="15">
      <c r="A1" s="113" t="s">
        <v>0</v>
      </c>
      <c r="B1" s="113" t="s">
        <v>1</v>
      </c>
      <c r="C1" s="131">
        <v>35626</v>
      </c>
      <c r="D1" s="131">
        <v>35643</v>
      </c>
      <c r="E1" s="131">
        <v>35657</v>
      </c>
      <c r="F1" s="131">
        <v>35674</v>
      </c>
      <c r="G1" s="131">
        <v>35688</v>
      </c>
      <c r="H1" s="132">
        <v>35765</v>
      </c>
      <c r="I1" s="132">
        <v>35779</v>
      </c>
      <c r="J1" s="132">
        <v>35431</v>
      </c>
      <c r="K1" s="132">
        <v>35445</v>
      </c>
      <c r="L1" s="114">
        <v>35462</v>
      </c>
    </row>
    <row r="2" spans="1:12" ht="14.25">
      <c r="A2" s="116" t="s">
        <v>2</v>
      </c>
      <c r="B2" s="116" t="s">
        <v>3</v>
      </c>
      <c r="C2" s="133">
        <v>98.8</v>
      </c>
      <c r="D2" s="133">
        <v>106</v>
      </c>
      <c r="E2" s="133">
        <v>113.4</v>
      </c>
      <c r="F2" s="133">
        <v>128.5</v>
      </c>
      <c r="G2" s="133">
        <v>126.3</v>
      </c>
      <c r="H2" s="133">
        <v>98.1</v>
      </c>
      <c r="I2" s="133">
        <v>98.1</v>
      </c>
      <c r="J2" s="133">
        <v>127.7</v>
      </c>
      <c r="K2" s="133">
        <v>132.6</v>
      </c>
      <c r="L2" s="117">
        <v>131.8</v>
      </c>
    </row>
    <row r="3" spans="1:12" ht="14.25">
      <c r="A3" s="116" t="s">
        <v>4</v>
      </c>
      <c r="B3" s="116" t="s">
        <v>5</v>
      </c>
      <c r="C3" s="133">
        <v>7.2</v>
      </c>
      <c r="D3" s="133">
        <v>8.2</v>
      </c>
      <c r="E3" s="133">
        <v>8.4</v>
      </c>
      <c r="F3" s="133">
        <v>9.6</v>
      </c>
      <c r="G3" s="133">
        <v>9.1</v>
      </c>
      <c r="H3" s="133">
        <v>9</v>
      </c>
      <c r="I3" s="133">
        <v>9</v>
      </c>
      <c r="J3" s="133">
        <v>4.8</v>
      </c>
      <c r="K3" s="133">
        <v>4.8</v>
      </c>
      <c r="L3" s="117">
        <v>4.5</v>
      </c>
    </row>
    <row r="4" spans="1:12" ht="14.25">
      <c r="A4" s="116" t="s">
        <v>6</v>
      </c>
      <c r="B4" s="116" t="s">
        <v>7</v>
      </c>
      <c r="C4" s="133">
        <v>23.6</v>
      </c>
      <c r="D4" s="133">
        <v>28.9</v>
      </c>
      <c r="E4" s="133">
        <v>31.9</v>
      </c>
      <c r="F4" s="133">
        <v>28.5</v>
      </c>
      <c r="G4" s="133">
        <v>27.4</v>
      </c>
      <c r="H4" s="133">
        <f>SUM(1.3+1.9+25)</f>
        <v>28.2</v>
      </c>
      <c r="I4" s="133">
        <f>SUM(1.3+1.9+25)</f>
        <v>28.2</v>
      </c>
      <c r="J4" s="133">
        <v>20.9</v>
      </c>
      <c r="K4" s="133">
        <v>22.1</v>
      </c>
      <c r="L4" s="117">
        <f>SUM(20+1+2.8)</f>
        <v>23.8</v>
      </c>
    </row>
    <row r="5" spans="1:12" ht="14.25">
      <c r="A5" s="116" t="s">
        <v>6</v>
      </c>
      <c r="B5" s="116" t="s">
        <v>8</v>
      </c>
      <c r="C5" s="133">
        <v>8.8</v>
      </c>
      <c r="D5" s="133">
        <v>9.6</v>
      </c>
      <c r="E5" s="133">
        <v>9.6</v>
      </c>
      <c r="F5" s="133">
        <v>9.3</v>
      </c>
      <c r="G5" s="133">
        <v>9.1</v>
      </c>
      <c r="H5" s="133">
        <f>SUM(3.5+2.8+0.3)</f>
        <v>6.6</v>
      </c>
      <c r="I5" s="133">
        <f>SUM(3.5+2.8+0.3)</f>
        <v>6.6</v>
      </c>
      <c r="J5" s="133">
        <v>11.3</v>
      </c>
      <c r="K5" s="133">
        <v>11.8</v>
      </c>
      <c r="L5" s="117">
        <f>SUM(6+5.8+1.5)</f>
        <v>13.3</v>
      </c>
    </row>
    <row r="6" spans="1:12" ht="14.25">
      <c r="A6" s="116" t="s">
        <v>6</v>
      </c>
      <c r="B6" s="116" t="s">
        <v>25</v>
      </c>
      <c r="C6" s="133">
        <v>20.4</v>
      </c>
      <c r="D6" s="133">
        <v>22.3</v>
      </c>
      <c r="E6" s="133">
        <v>24.4</v>
      </c>
      <c r="F6" s="133">
        <v>28.4</v>
      </c>
      <c r="G6" s="133">
        <v>30.9</v>
      </c>
      <c r="H6" s="133">
        <v>18.5</v>
      </c>
      <c r="I6" s="133">
        <v>18.5</v>
      </c>
      <c r="J6" s="133">
        <v>25.4</v>
      </c>
      <c r="K6" s="133">
        <v>25.2</v>
      </c>
      <c r="L6" s="117">
        <v>27.7</v>
      </c>
    </row>
    <row r="7" spans="1:12" ht="14.25">
      <c r="A7" s="116" t="s">
        <v>26</v>
      </c>
      <c r="B7" s="116" t="s">
        <v>9</v>
      </c>
      <c r="C7" s="133">
        <v>32.5</v>
      </c>
      <c r="D7" s="133">
        <v>41.4</v>
      </c>
      <c r="E7" s="133">
        <v>43.7</v>
      </c>
      <c r="F7" s="133">
        <v>45.8</v>
      </c>
      <c r="G7" s="133">
        <v>42.3</v>
      </c>
      <c r="H7" s="133">
        <f>SUM(6+0.6+0.8+0.8+1.3+0.3+3+0.8+3.8+2.7+2.8+0.5+1.8+0.5+0.5+3.8)</f>
        <v>30.000000000000004</v>
      </c>
      <c r="I7" s="133">
        <f>SUM(6+0.6+0.8+0.8+1.3+0.3+3+0.8+3.8+2.7+2.8+0.5+1.8+0.5+0.5+3.8)</f>
        <v>30.000000000000004</v>
      </c>
      <c r="J7" s="133">
        <v>45.3</v>
      </c>
      <c r="K7" s="133">
        <v>41</v>
      </c>
      <c r="L7" s="117">
        <f>SUM(0.5+1.3+2+5.6+1+1.3+3.5+0.8+3.3+1.9+5+1.8+6.8+2.3+1.1+0.5+4.3)</f>
        <v>42.99999999999999</v>
      </c>
    </row>
    <row r="8" spans="1:12" ht="14.25">
      <c r="A8" s="116" t="s">
        <v>6</v>
      </c>
      <c r="B8" s="116" t="s">
        <v>31</v>
      </c>
      <c r="C8" s="133">
        <v>52.8</v>
      </c>
      <c r="D8" s="133">
        <v>56.1</v>
      </c>
      <c r="E8" s="133">
        <v>57</v>
      </c>
      <c r="F8" s="133">
        <v>57</v>
      </c>
      <c r="G8" s="133">
        <v>52.8</v>
      </c>
      <c r="H8" s="133">
        <f>SUM(37.2+6.3+7.5)</f>
        <v>51</v>
      </c>
      <c r="I8" s="133">
        <f>SUM(37.2+6.3+7.5)</f>
        <v>51</v>
      </c>
      <c r="J8" s="133">
        <v>50.9</v>
      </c>
      <c r="K8" s="133">
        <v>53.1</v>
      </c>
      <c r="L8" s="117">
        <f>SUM(39.6+5.3+9.3)</f>
        <v>54.2</v>
      </c>
    </row>
    <row r="9" spans="1:12" ht="14.25">
      <c r="A9" s="116" t="s">
        <v>6</v>
      </c>
      <c r="B9" s="116" t="s">
        <v>32</v>
      </c>
      <c r="C9" s="133" t="s">
        <v>38</v>
      </c>
      <c r="D9" s="133" t="s">
        <v>38</v>
      </c>
      <c r="E9" s="133" t="s">
        <v>38</v>
      </c>
      <c r="F9" s="133" t="s">
        <v>38</v>
      </c>
      <c r="G9" s="133">
        <v>1.8</v>
      </c>
      <c r="H9" s="133">
        <v>1</v>
      </c>
      <c r="I9" s="133">
        <v>1</v>
      </c>
      <c r="J9" s="133" t="s">
        <v>27</v>
      </c>
      <c r="K9" s="133" t="s">
        <v>24</v>
      </c>
      <c r="L9" s="117" t="s">
        <v>24</v>
      </c>
    </row>
    <row r="10" spans="1:12" ht="14.25">
      <c r="A10" s="116" t="s">
        <v>6</v>
      </c>
      <c r="B10" s="287" t="s">
        <v>48</v>
      </c>
      <c r="C10" s="133">
        <v>9.2</v>
      </c>
      <c r="D10" s="133">
        <v>4.9</v>
      </c>
      <c r="E10" s="133">
        <v>7.4</v>
      </c>
      <c r="F10" s="133">
        <v>8.7</v>
      </c>
      <c r="G10" s="133">
        <v>7.6</v>
      </c>
      <c r="H10" s="133">
        <f>SUM(2.5+0.3)</f>
        <v>2.8</v>
      </c>
      <c r="I10" s="133">
        <f>SUM(2.5+0.3)</f>
        <v>2.8</v>
      </c>
      <c r="J10" s="133">
        <v>12.3</v>
      </c>
      <c r="K10" s="133">
        <v>10.1</v>
      </c>
      <c r="L10" s="117">
        <f>SUM(0.8+5.3+6.5)</f>
        <v>12.6</v>
      </c>
    </row>
    <row r="11" spans="1:12" ht="14.25">
      <c r="A11" s="116" t="s">
        <v>10</v>
      </c>
      <c r="B11" s="116" t="s">
        <v>11</v>
      </c>
      <c r="C11" s="133">
        <v>8.4</v>
      </c>
      <c r="D11" s="133">
        <v>13</v>
      </c>
      <c r="E11" s="133">
        <v>12.2</v>
      </c>
      <c r="F11" s="133">
        <v>12.7</v>
      </c>
      <c r="G11" s="133">
        <v>12.2</v>
      </c>
      <c r="H11" s="133">
        <v>13.3</v>
      </c>
      <c r="I11" s="133">
        <v>13.3</v>
      </c>
      <c r="J11" s="133">
        <v>11</v>
      </c>
      <c r="K11" s="133">
        <v>12.8</v>
      </c>
      <c r="L11" s="117">
        <v>15</v>
      </c>
    </row>
    <row r="12" spans="1:12" ht="14.25">
      <c r="A12" s="116" t="s">
        <v>10</v>
      </c>
      <c r="B12" s="116" t="s">
        <v>12</v>
      </c>
      <c r="C12" s="133">
        <v>0.8</v>
      </c>
      <c r="D12" s="133">
        <v>7.5</v>
      </c>
      <c r="E12" s="133">
        <v>10</v>
      </c>
      <c r="F12" s="133">
        <v>10.8</v>
      </c>
      <c r="G12" s="133">
        <v>11.3</v>
      </c>
      <c r="H12" s="133">
        <v>5.1</v>
      </c>
      <c r="I12" s="133">
        <v>5.1</v>
      </c>
      <c r="J12" s="133">
        <v>5.5</v>
      </c>
      <c r="K12" s="133">
        <v>6</v>
      </c>
      <c r="L12" s="117">
        <v>7.8</v>
      </c>
    </row>
    <row r="13" spans="1:12" ht="14.25">
      <c r="A13" s="116" t="s">
        <v>10</v>
      </c>
      <c r="B13" s="116" t="s">
        <v>13</v>
      </c>
      <c r="C13" s="133">
        <v>8.5</v>
      </c>
      <c r="D13" s="133">
        <v>14.3</v>
      </c>
      <c r="E13" s="133">
        <v>14.3</v>
      </c>
      <c r="F13" s="133">
        <v>16</v>
      </c>
      <c r="G13" s="133">
        <v>14</v>
      </c>
      <c r="H13" s="133">
        <v>13</v>
      </c>
      <c r="I13" s="133">
        <v>13</v>
      </c>
      <c r="J13" s="133">
        <v>12.8</v>
      </c>
      <c r="K13" s="133">
        <v>14.3</v>
      </c>
      <c r="L13" s="117">
        <v>14.8</v>
      </c>
    </row>
    <row r="14" spans="1:12" ht="14.25">
      <c r="A14" s="116" t="s">
        <v>34</v>
      </c>
      <c r="B14" s="116" t="s">
        <v>41</v>
      </c>
      <c r="C14" s="133">
        <v>7.3</v>
      </c>
      <c r="D14" s="133">
        <v>9.8</v>
      </c>
      <c r="E14" s="133">
        <v>10.8</v>
      </c>
      <c r="F14" s="133">
        <v>11.8</v>
      </c>
      <c r="G14" s="133">
        <v>13.3</v>
      </c>
      <c r="H14" s="133">
        <v>9</v>
      </c>
      <c r="I14" s="133">
        <v>9</v>
      </c>
      <c r="J14" s="133">
        <v>13.3</v>
      </c>
      <c r="K14" s="133"/>
      <c r="L14" s="117">
        <v>18.5</v>
      </c>
    </row>
    <row r="15" spans="1:12" ht="14.25">
      <c r="A15" s="116" t="s">
        <v>10</v>
      </c>
      <c r="B15" s="116" t="s">
        <v>14</v>
      </c>
      <c r="C15" s="133">
        <v>22.8</v>
      </c>
      <c r="D15" s="133">
        <v>25.9</v>
      </c>
      <c r="E15" s="133">
        <v>32.7</v>
      </c>
      <c r="F15" s="133">
        <v>35.8</v>
      </c>
      <c r="G15" s="133">
        <v>35.4</v>
      </c>
      <c r="H15" s="133">
        <f>SUM(6+8.1+1+8.8+1.5+2.8)</f>
        <v>28.2</v>
      </c>
      <c r="I15" s="133">
        <f>SUM(6+8.1+1+8.8+1.5+2.8)</f>
        <v>28.2</v>
      </c>
      <c r="J15" s="133">
        <v>29</v>
      </c>
      <c r="K15" s="133">
        <v>30.8</v>
      </c>
      <c r="L15" s="117">
        <f>SUM(0.5+7.6+0.8+1.3+8.5+11.2+4.8)</f>
        <v>34.7</v>
      </c>
    </row>
    <row r="16" spans="1:12" ht="14.25">
      <c r="A16" s="116" t="s">
        <v>29</v>
      </c>
      <c r="B16" s="116" t="s">
        <v>30</v>
      </c>
      <c r="C16" s="133" t="s">
        <v>38</v>
      </c>
      <c r="D16" s="133" t="s">
        <v>38</v>
      </c>
      <c r="E16" s="133" t="s">
        <v>38</v>
      </c>
      <c r="F16" s="133" t="s">
        <v>38</v>
      </c>
      <c r="G16" s="133" t="s">
        <v>38</v>
      </c>
      <c r="H16" s="133">
        <v>0</v>
      </c>
      <c r="I16" s="133" t="s">
        <v>27</v>
      </c>
      <c r="J16" s="133">
        <v>0</v>
      </c>
      <c r="K16" s="133">
        <v>0</v>
      </c>
      <c r="L16" s="117">
        <v>0</v>
      </c>
    </row>
    <row r="17" spans="1:12" ht="14.25">
      <c r="A17" s="116" t="s">
        <v>29</v>
      </c>
      <c r="B17" s="116" t="s">
        <v>36</v>
      </c>
      <c r="C17" s="133" t="s">
        <v>38</v>
      </c>
      <c r="D17" s="133" t="s">
        <v>38</v>
      </c>
      <c r="E17" s="133" t="s">
        <v>38</v>
      </c>
      <c r="F17" s="133" t="s">
        <v>38</v>
      </c>
      <c r="G17" s="133" t="s">
        <v>38</v>
      </c>
      <c r="H17" s="133">
        <v>0</v>
      </c>
      <c r="I17" s="133" t="s">
        <v>27</v>
      </c>
      <c r="J17" s="133">
        <v>0</v>
      </c>
      <c r="K17" s="133">
        <v>0</v>
      </c>
      <c r="L17" s="117">
        <v>0</v>
      </c>
    </row>
    <row r="18" spans="1:12" ht="14.25">
      <c r="A18" s="116" t="s">
        <v>29</v>
      </c>
      <c r="B18" s="116" t="s">
        <v>37</v>
      </c>
      <c r="C18" s="133" t="s">
        <v>38</v>
      </c>
      <c r="D18" s="133" t="s">
        <v>38</v>
      </c>
      <c r="E18" s="133" t="s">
        <v>38</v>
      </c>
      <c r="F18" s="133" t="s">
        <v>38</v>
      </c>
      <c r="G18" s="133" t="s">
        <v>38</v>
      </c>
      <c r="H18" s="133" t="s">
        <v>27</v>
      </c>
      <c r="I18" s="119" t="s">
        <v>27</v>
      </c>
      <c r="J18" s="133" t="s">
        <v>27</v>
      </c>
      <c r="K18" s="119" t="s">
        <v>27</v>
      </c>
      <c r="L18" s="120" t="s">
        <v>27</v>
      </c>
    </row>
    <row r="19" spans="1:12" ht="14.25">
      <c r="A19" s="116" t="s">
        <v>29</v>
      </c>
      <c r="B19" s="116" t="s">
        <v>35</v>
      </c>
      <c r="C19" s="133" t="s">
        <v>38</v>
      </c>
      <c r="D19" s="133" t="s">
        <v>38</v>
      </c>
      <c r="E19" s="133" t="s">
        <v>38</v>
      </c>
      <c r="F19" s="133" t="s">
        <v>38</v>
      </c>
      <c r="G19" s="133" t="s">
        <v>38</v>
      </c>
      <c r="H19" s="133" t="s">
        <v>27</v>
      </c>
      <c r="I19" s="119" t="s">
        <v>27</v>
      </c>
      <c r="J19" s="133" t="s">
        <v>27</v>
      </c>
      <c r="K19" s="119" t="s">
        <v>27</v>
      </c>
      <c r="L19" s="120" t="s">
        <v>27</v>
      </c>
    </row>
    <row r="20" spans="1:12" ht="14.25">
      <c r="A20" s="116" t="s">
        <v>15</v>
      </c>
      <c r="B20" s="116" t="s">
        <v>16</v>
      </c>
      <c r="C20" s="133">
        <v>0.05</v>
      </c>
      <c r="D20" s="133">
        <v>0.5</v>
      </c>
      <c r="E20" s="133">
        <v>0.8</v>
      </c>
      <c r="F20" s="133">
        <v>1</v>
      </c>
      <c r="G20" s="133">
        <v>0.8</v>
      </c>
      <c r="H20" s="133">
        <v>0.3</v>
      </c>
      <c r="I20" s="133">
        <v>0.3</v>
      </c>
      <c r="J20" s="133">
        <v>0.5</v>
      </c>
      <c r="K20" s="133">
        <v>0.5</v>
      </c>
      <c r="L20" s="117">
        <v>0.8</v>
      </c>
    </row>
    <row r="21" spans="1:12" ht="14.25">
      <c r="A21" s="116" t="s">
        <v>15</v>
      </c>
      <c r="B21" s="116" t="s">
        <v>17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17">
        <v>0</v>
      </c>
    </row>
    <row r="22" spans="1:12" ht="14.25">
      <c r="A22" s="116" t="s">
        <v>28</v>
      </c>
      <c r="B22" s="116" t="s">
        <v>18</v>
      </c>
      <c r="C22" s="133">
        <v>18.5</v>
      </c>
      <c r="D22" s="133">
        <v>17.4</v>
      </c>
      <c r="E22" s="133">
        <v>35.2</v>
      </c>
      <c r="F22" s="133">
        <v>43.4</v>
      </c>
      <c r="G22" s="133">
        <v>46.3</v>
      </c>
      <c r="H22" s="133">
        <v>26</v>
      </c>
      <c r="I22" s="133">
        <v>26</v>
      </c>
      <c r="J22" s="133">
        <v>32.3</v>
      </c>
      <c r="K22" s="133">
        <v>33.8</v>
      </c>
      <c r="L22" s="117">
        <v>45.9</v>
      </c>
    </row>
    <row r="23" spans="1:12" ht="14.25">
      <c r="A23" s="116" t="s">
        <v>19</v>
      </c>
      <c r="B23" s="116" t="s">
        <v>20</v>
      </c>
      <c r="C23" s="133">
        <v>0.3</v>
      </c>
      <c r="D23" s="133">
        <v>0.3</v>
      </c>
      <c r="E23" s="133">
        <v>0.5</v>
      </c>
      <c r="F23" s="133">
        <v>3.3</v>
      </c>
      <c r="G23" s="133">
        <v>3.8</v>
      </c>
      <c r="H23" s="133">
        <v>0.3</v>
      </c>
      <c r="I23" s="133">
        <v>0.3</v>
      </c>
      <c r="J23" s="133">
        <v>1.8</v>
      </c>
      <c r="K23" s="133">
        <v>1.8</v>
      </c>
      <c r="L23" s="117">
        <v>2.8</v>
      </c>
    </row>
    <row r="24" spans="1:12" ht="14.25">
      <c r="A24" s="116" t="s">
        <v>21</v>
      </c>
      <c r="B24" s="116" t="s">
        <v>22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17">
        <v>0</v>
      </c>
    </row>
    <row r="25" spans="1:12" ht="14.25">
      <c r="A25" s="116" t="s">
        <v>21</v>
      </c>
      <c r="B25" s="116" t="s">
        <v>14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17">
        <v>0</v>
      </c>
    </row>
    <row r="26" spans="1:12" ht="15">
      <c r="A26" s="121"/>
      <c r="B26" s="121" t="s">
        <v>23</v>
      </c>
      <c r="C26" s="68">
        <v>319.95</v>
      </c>
      <c r="D26" s="68">
        <v>378.8</v>
      </c>
      <c r="E26" s="68">
        <v>418.4</v>
      </c>
      <c r="F26" s="68">
        <v>450.6</v>
      </c>
      <c r="G26" s="68">
        <v>449.8</v>
      </c>
      <c r="H26" s="68">
        <v>343.6</v>
      </c>
      <c r="I26" s="68">
        <v>343.6</v>
      </c>
      <c r="J26" s="68">
        <v>414.9</v>
      </c>
      <c r="K26" s="68">
        <v>427</v>
      </c>
      <c r="L26" s="121">
        <v>463.3</v>
      </c>
    </row>
    <row r="27" ht="14.25">
      <c r="B27" s="123" t="s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J16" sqref="J16"/>
    </sheetView>
  </sheetViews>
  <sheetFormatPr defaultColWidth="9.140625" defaultRowHeight="17.25" customHeight="1"/>
  <cols>
    <col min="1" max="1" width="8.57421875" style="75" bestFit="1" customWidth="1"/>
    <col min="2" max="2" width="35.00390625" style="75" bestFit="1" customWidth="1"/>
    <col min="3" max="9" width="6.7109375" style="85" bestFit="1" customWidth="1"/>
    <col min="10" max="10" width="6.7109375" style="210" bestFit="1" customWidth="1"/>
    <col min="11" max="11" width="9.57421875" style="397" bestFit="1" customWidth="1"/>
    <col min="12" max="12" width="6.7109375" style="400" customWidth="1"/>
    <col min="15" max="15" width="9.57421875" style="85" customWidth="1"/>
    <col min="17" max="18" width="9.140625" style="85" customWidth="1"/>
    <col min="19" max="16384" width="9.140625" style="75" customWidth="1"/>
  </cols>
  <sheetData>
    <row r="1" spans="1:15" ht="17.25" customHeight="1" thickBot="1" thickTop="1">
      <c r="A1" s="72" t="s">
        <v>0</v>
      </c>
      <c r="B1" s="73" t="s">
        <v>1</v>
      </c>
      <c r="C1" s="74">
        <v>35278</v>
      </c>
      <c r="D1" s="74">
        <v>35643</v>
      </c>
      <c r="E1" s="74">
        <v>36008</v>
      </c>
      <c r="F1" s="74">
        <v>36373</v>
      </c>
      <c r="G1" s="74">
        <v>36739</v>
      </c>
      <c r="H1" s="74">
        <v>37469</v>
      </c>
      <c r="I1" s="74">
        <v>37834</v>
      </c>
      <c r="J1" s="74">
        <v>38200</v>
      </c>
      <c r="K1" s="395">
        <v>38565</v>
      </c>
      <c r="L1" s="398">
        <v>38930</v>
      </c>
      <c r="O1" s="391"/>
    </row>
    <row r="2" spans="1:15" ht="17.25" customHeight="1" thickTop="1">
      <c r="A2" s="76" t="s">
        <v>2</v>
      </c>
      <c r="B2" s="77" t="s">
        <v>3</v>
      </c>
      <c r="C2" s="78">
        <v>118.6</v>
      </c>
      <c r="D2" s="78">
        <v>106</v>
      </c>
      <c r="E2" s="78">
        <v>91.3</v>
      </c>
      <c r="F2" s="78">
        <v>97.1</v>
      </c>
      <c r="G2" s="78">
        <v>127.5</v>
      </c>
      <c r="H2" s="78">
        <v>157.3</v>
      </c>
      <c r="I2" s="204">
        <v>192.17</v>
      </c>
      <c r="J2" s="318">
        <v>188.83</v>
      </c>
      <c r="K2" s="204">
        <v>162.42</v>
      </c>
      <c r="L2" s="204">
        <v>160.67</v>
      </c>
      <c r="O2" s="392"/>
    </row>
    <row r="3" spans="1:15" ht="17.25" customHeight="1">
      <c r="A3" s="76" t="s">
        <v>4</v>
      </c>
      <c r="B3" s="77" t="s">
        <v>5</v>
      </c>
      <c r="C3" s="79">
        <v>2.3</v>
      </c>
      <c r="D3" s="79">
        <v>8.2</v>
      </c>
      <c r="E3" s="79">
        <v>11.8</v>
      </c>
      <c r="F3" s="79">
        <v>12.3</v>
      </c>
      <c r="G3" s="79">
        <v>13.9</v>
      </c>
      <c r="H3" s="79">
        <v>32.5</v>
      </c>
      <c r="I3" s="205">
        <v>58.67</v>
      </c>
      <c r="J3" s="319">
        <v>63.75</v>
      </c>
      <c r="K3" s="205">
        <v>74.21</v>
      </c>
      <c r="L3" s="205">
        <v>82.92</v>
      </c>
      <c r="O3" s="392"/>
    </row>
    <row r="4" spans="1:15" ht="17.25" customHeight="1">
      <c r="A4" s="76" t="s">
        <v>6</v>
      </c>
      <c r="B4" s="77" t="s">
        <v>7</v>
      </c>
      <c r="C4" s="79">
        <v>23.5</v>
      </c>
      <c r="D4" s="79">
        <v>28.9</v>
      </c>
      <c r="E4" s="79">
        <v>22.1</v>
      </c>
      <c r="F4" s="79">
        <v>24.3</v>
      </c>
      <c r="G4" s="79">
        <v>21.8</v>
      </c>
      <c r="H4" s="79">
        <v>33.5</v>
      </c>
      <c r="I4" s="205">
        <v>31.58</v>
      </c>
      <c r="J4" s="319">
        <v>30.42</v>
      </c>
      <c r="K4" s="205">
        <v>16.25</v>
      </c>
      <c r="L4" s="205">
        <v>18.75</v>
      </c>
      <c r="O4" s="392"/>
    </row>
    <row r="5" spans="1:15" ht="17.25" customHeight="1">
      <c r="A5" s="76" t="s">
        <v>6</v>
      </c>
      <c r="B5" s="77" t="s">
        <v>8</v>
      </c>
      <c r="C5" s="78">
        <v>9.8</v>
      </c>
      <c r="D5" s="78">
        <v>9.6</v>
      </c>
      <c r="E5" s="78">
        <v>9.2</v>
      </c>
      <c r="F5" s="78">
        <v>8.6</v>
      </c>
      <c r="G5" s="78">
        <v>7.4</v>
      </c>
      <c r="H5" s="78">
        <v>12.3</v>
      </c>
      <c r="I5" s="205">
        <v>12.92</v>
      </c>
      <c r="J5" s="319">
        <v>14.5</v>
      </c>
      <c r="K5" s="205">
        <v>14.42</v>
      </c>
      <c r="L5" s="205">
        <v>11.5</v>
      </c>
      <c r="O5" s="392"/>
    </row>
    <row r="6" spans="1:15" ht="17.25" customHeight="1">
      <c r="A6" s="76" t="s">
        <v>6</v>
      </c>
      <c r="B6" s="77" t="s">
        <v>25</v>
      </c>
      <c r="C6" s="78">
        <v>22.2</v>
      </c>
      <c r="D6" s="78">
        <v>22.3</v>
      </c>
      <c r="E6" s="78">
        <v>25</v>
      </c>
      <c r="F6" s="78">
        <v>24.8</v>
      </c>
      <c r="G6" s="78">
        <v>21.5</v>
      </c>
      <c r="H6" s="78">
        <v>20.6</v>
      </c>
      <c r="I6" s="205">
        <v>25.08</v>
      </c>
      <c r="J6" s="319">
        <v>29.83</v>
      </c>
      <c r="K6" s="205">
        <v>38.58</v>
      </c>
      <c r="L6" s="205">
        <v>28.5</v>
      </c>
      <c r="O6" s="392"/>
    </row>
    <row r="7" spans="1:15" ht="17.25" customHeight="1">
      <c r="A7" s="76" t="s">
        <v>26</v>
      </c>
      <c r="B7" s="77" t="s">
        <v>9</v>
      </c>
      <c r="C7" s="78">
        <v>37.6</v>
      </c>
      <c r="D7" s="78">
        <v>41.4</v>
      </c>
      <c r="E7" s="78">
        <v>37.7</v>
      </c>
      <c r="F7" s="78">
        <v>34.5</v>
      </c>
      <c r="G7" s="78">
        <v>25.6</v>
      </c>
      <c r="H7" s="78">
        <v>31.5</v>
      </c>
      <c r="I7" s="205">
        <v>33.17</v>
      </c>
      <c r="J7" s="319">
        <v>33.5</v>
      </c>
      <c r="K7" s="205">
        <v>28.67</v>
      </c>
      <c r="L7" s="205">
        <v>19.75</v>
      </c>
      <c r="O7" s="392"/>
    </row>
    <row r="8" spans="1:15" ht="17.25" customHeight="1">
      <c r="A8" s="76" t="s">
        <v>6</v>
      </c>
      <c r="B8" s="77" t="s">
        <v>31</v>
      </c>
      <c r="C8" s="78">
        <v>52.3</v>
      </c>
      <c r="D8" s="78">
        <v>56.1</v>
      </c>
      <c r="E8" s="78">
        <v>45.3</v>
      </c>
      <c r="F8" s="78">
        <v>55.8</v>
      </c>
      <c r="G8" s="78">
        <v>67.7</v>
      </c>
      <c r="H8" s="78">
        <v>72.1</v>
      </c>
      <c r="I8" s="205">
        <v>65.92</v>
      </c>
      <c r="J8" s="319">
        <v>61.21</v>
      </c>
      <c r="K8" s="205">
        <v>67.33</v>
      </c>
      <c r="L8" s="205">
        <v>66.87</v>
      </c>
      <c r="O8" s="392"/>
    </row>
    <row r="9" spans="1:15" ht="17.25" customHeight="1">
      <c r="A9" s="76" t="s">
        <v>6</v>
      </c>
      <c r="B9" s="77" t="s">
        <v>32</v>
      </c>
      <c r="C9" s="78" t="s">
        <v>38</v>
      </c>
      <c r="D9" s="78" t="s">
        <v>38</v>
      </c>
      <c r="E9" s="78">
        <v>2.5</v>
      </c>
      <c r="F9" s="78">
        <v>8.3</v>
      </c>
      <c r="G9" s="78">
        <v>6.3</v>
      </c>
      <c r="H9" s="78">
        <v>1.5</v>
      </c>
      <c r="I9" s="205">
        <v>7.25</v>
      </c>
      <c r="J9" s="319">
        <v>4.25</v>
      </c>
      <c r="K9" s="205">
        <v>3</v>
      </c>
      <c r="L9" s="205">
        <v>5</v>
      </c>
      <c r="O9" s="392"/>
    </row>
    <row r="10" spans="1:15" ht="17.25" customHeight="1">
      <c r="A10" s="76" t="s">
        <v>6</v>
      </c>
      <c r="B10" s="75" t="s">
        <v>48</v>
      </c>
      <c r="C10" s="78">
        <v>10.2</v>
      </c>
      <c r="D10" s="78">
        <v>4.9</v>
      </c>
      <c r="E10" s="78">
        <v>7</v>
      </c>
      <c r="F10" s="78">
        <v>6.3</v>
      </c>
      <c r="G10" s="78">
        <v>6.3</v>
      </c>
      <c r="H10" s="78">
        <v>6.4</v>
      </c>
      <c r="I10" s="205">
        <v>8.71</v>
      </c>
      <c r="J10" s="319">
        <v>8</v>
      </c>
      <c r="K10" s="205">
        <v>11.08</v>
      </c>
      <c r="L10" s="205">
        <v>4.92</v>
      </c>
      <c r="O10" s="392"/>
    </row>
    <row r="11" spans="1:15" ht="17.25" customHeight="1">
      <c r="A11" s="76" t="s">
        <v>10</v>
      </c>
      <c r="B11" s="77" t="s">
        <v>11</v>
      </c>
      <c r="C11" s="78">
        <v>11.2</v>
      </c>
      <c r="D11" s="78">
        <v>13</v>
      </c>
      <c r="E11" s="78">
        <v>16.7</v>
      </c>
      <c r="F11" s="78">
        <v>16.7</v>
      </c>
      <c r="G11" s="78">
        <v>14.1</v>
      </c>
      <c r="H11" s="78">
        <v>6.5</v>
      </c>
      <c r="I11" s="205">
        <v>10.17</v>
      </c>
      <c r="J11" s="319">
        <v>4.5</v>
      </c>
      <c r="K11" s="205">
        <v>4.83</v>
      </c>
      <c r="L11" s="205">
        <v>5.08</v>
      </c>
      <c r="O11" s="392"/>
    </row>
    <row r="12" spans="1:15" ht="17.25" customHeight="1">
      <c r="A12" s="76" t="s">
        <v>10</v>
      </c>
      <c r="B12" s="77" t="s">
        <v>12</v>
      </c>
      <c r="C12" s="78">
        <v>2.3</v>
      </c>
      <c r="D12" s="78">
        <v>7.5</v>
      </c>
      <c r="E12" s="78">
        <v>12.5</v>
      </c>
      <c r="F12" s="78">
        <v>6</v>
      </c>
      <c r="G12" s="78">
        <v>6.9</v>
      </c>
      <c r="H12" s="78">
        <v>4.8</v>
      </c>
      <c r="I12" s="205">
        <v>14.75</v>
      </c>
      <c r="J12" s="319">
        <v>11.75</v>
      </c>
      <c r="K12" s="205">
        <v>18</v>
      </c>
      <c r="L12" s="205">
        <v>12.5</v>
      </c>
      <c r="O12" s="392"/>
    </row>
    <row r="13" spans="1:15" ht="17.25" customHeight="1">
      <c r="A13" s="76" t="s">
        <v>10</v>
      </c>
      <c r="B13" s="77" t="s">
        <v>13</v>
      </c>
      <c r="C13" s="78">
        <v>8.5</v>
      </c>
      <c r="D13" s="78">
        <v>14.3</v>
      </c>
      <c r="E13" s="78">
        <v>15.3</v>
      </c>
      <c r="F13" s="78">
        <v>12</v>
      </c>
      <c r="G13" s="78">
        <v>7</v>
      </c>
      <c r="H13" s="78">
        <v>14.5</v>
      </c>
      <c r="I13" s="205">
        <v>15.17</v>
      </c>
      <c r="J13" s="319">
        <v>16.08</v>
      </c>
      <c r="K13" s="205">
        <v>13.92</v>
      </c>
      <c r="L13" s="205">
        <v>21.33</v>
      </c>
      <c r="O13" s="392"/>
    </row>
    <row r="14" spans="1:15" ht="17.25" customHeight="1">
      <c r="A14" s="76" t="s">
        <v>34</v>
      </c>
      <c r="B14" s="77" t="s">
        <v>41</v>
      </c>
      <c r="C14" s="78">
        <v>15.1</v>
      </c>
      <c r="D14" s="78">
        <v>9.8</v>
      </c>
      <c r="E14" s="78">
        <v>17</v>
      </c>
      <c r="F14" s="78">
        <v>15.3</v>
      </c>
      <c r="G14" s="78">
        <v>15.3</v>
      </c>
      <c r="H14" s="78">
        <v>10.7</v>
      </c>
      <c r="I14" s="205">
        <v>0</v>
      </c>
      <c r="J14" s="319">
        <v>14.17</v>
      </c>
      <c r="K14" s="205">
        <v>13.83</v>
      </c>
      <c r="L14" s="205">
        <v>3.5</v>
      </c>
      <c r="O14" s="392"/>
    </row>
    <row r="15" spans="1:15" ht="17.25" customHeight="1">
      <c r="A15" s="76" t="s">
        <v>10</v>
      </c>
      <c r="B15" s="77" t="s">
        <v>14</v>
      </c>
      <c r="C15" s="78">
        <v>32.3</v>
      </c>
      <c r="D15" s="78">
        <v>25.9</v>
      </c>
      <c r="E15" s="78">
        <v>34.6</v>
      </c>
      <c r="F15" s="78">
        <v>24</v>
      </c>
      <c r="G15" s="78">
        <v>19.1</v>
      </c>
      <c r="H15" s="78">
        <v>21.5</v>
      </c>
      <c r="I15" s="205">
        <v>33.25</v>
      </c>
      <c r="J15" s="319">
        <v>44.5</v>
      </c>
      <c r="K15" s="205">
        <v>40.83</v>
      </c>
      <c r="L15" s="205">
        <v>31.71</v>
      </c>
      <c r="O15" s="392"/>
    </row>
    <row r="16" spans="1:15" ht="17.25" customHeight="1">
      <c r="A16" s="76" t="s">
        <v>29</v>
      </c>
      <c r="B16" s="77" t="s">
        <v>30</v>
      </c>
      <c r="C16" s="78" t="s">
        <v>24</v>
      </c>
      <c r="D16" s="78" t="s">
        <v>24</v>
      </c>
      <c r="E16" s="78" t="s">
        <v>38</v>
      </c>
      <c r="F16" s="78" t="s">
        <v>38</v>
      </c>
      <c r="G16" s="78" t="s">
        <v>38</v>
      </c>
      <c r="H16" s="78">
        <v>1.3</v>
      </c>
      <c r="I16" s="205">
        <v>3.08</v>
      </c>
      <c r="J16" s="319">
        <v>2.42</v>
      </c>
      <c r="K16" s="205">
        <v>1</v>
      </c>
      <c r="L16" s="205">
        <v>1.25</v>
      </c>
      <c r="O16" s="392"/>
    </row>
    <row r="17" spans="1:15" ht="17.25" customHeight="1">
      <c r="A17" s="76" t="s">
        <v>29</v>
      </c>
      <c r="B17" s="77" t="s">
        <v>36</v>
      </c>
      <c r="C17" s="78" t="s">
        <v>24</v>
      </c>
      <c r="D17" s="78" t="s">
        <v>24</v>
      </c>
      <c r="E17" s="78" t="s">
        <v>24</v>
      </c>
      <c r="F17" s="78" t="s">
        <v>24</v>
      </c>
      <c r="G17" s="78" t="s">
        <v>24</v>
      </c>
      <c r="H17" s="78" t="s">
        <v>38</v>
      </c>
      <c r="I17" s="78" t="s">
        <v>38</v>
      </c>
      <c r="J17" s="319">
        <v>0.25</v>
      </c>
      <c r="K17" s="205">
        <v>0.5</v>
      </c>
      <c r="L17" s="205">
        <v>0.5</v>
      </c>
      <c r="O17" s="392"/>
    </row>
    <row r="18" spans="1:15" ht="17.25" customHeight="1">
      <c r="A18" s="76" t="s">
        <v>29</v>
      </c>
      <c r="B18" s="77" t="s">
        <v>37</v>
      </c>
      <c r="C18" s="78" t="s">
        <v>24</v>
      </c>
      <c r="D18" s="78" t="s">
        <v>24</v>
      </c>
      <c r="E18" s="78" t="s">
        <v>24</v>
      </c>
      <c r="F18" s="78" t="s">
        <v>24</v>
      </c>
      <c r="G18" s="78" t="s">
        <v>24</v>
      </c>
      <c r="H18" s="78" t="s">
        <v>24</v>
      </c>
      <c r="I18" s="205">
        <v>0.25</v>
      </c>
      <c r="J18" s="319">
        <v>1.67</v>
      </c>
      <c r="K18" s="205">
        <v>1.25</v>
      </c>
      <c r="L18" s="205">
        <v>2.17</v>
      </c>
      <c r="O18" s="392"/>
    </row>
    <row r="19" spans="1:15" ht="17.25" customHeight="1">
      <c r="A19" s="76" t="s">
        <v>29</v>
      </c>
      <c r="B19" s="77" t="s">
        <v>35</v>
      </c>
      <c r="C19" s="78" t="s">
        <v>24</v>
      </c>
      <c r="D19" s="78" t="s">
        <v>24</v>
      </c>
      <c r="E19" s="78" t="s">
        <v>24</v>
      </c>
      <c r="F19" s="78" t="s">
        <v>24</v>
      </c>
      <c r="G19" s="78" t="s">
        <v>24</v>
      </c>
      <c r="H19" s="78" t="s">
        <v>24</v>
      </c>
      <c r="I19" s="78" t="s">
        <v>38</v>
      </c>
      <c r="J19" s="205" t="s">
        <v>38</v>
      </c>
      <c r="K19" s="206" t="s">
        <v>38</v>
      </c>
      <c r="L19" s="205">
        <v>0</v>
      </c>
      <c r="O19" s="392"/>
    </row>
    <row r="20" spans="1:15" ht="17.25" customHeight="1">
      <c r="A20" s="76" t="s">
        <v>29</v>
      </c>
      <c r="B20" s="77" t="s">
        <v>50</v>
      </c>
      <c r="C20" s="78" t="s">
        <v>24</v>
      </c>
      <c r="D20" s="78" t="s">
        <v>24</v>
      </c>
      <c r="E20" s="78" t="s">
        <v>24</v>
      </c>
      <c r="F20" s="78" t="s">
        <v>24</v>
      </c>
      <c r="G20" s="78" t="s">
        <v>24</v>
      </c>
      <c r="H20" s="78" t="s">
        <v>24</v>
      </c>
      <c r="I20" s="78" t="s">
        <v>24</v>
      </c>
      <c r="J20" s="78" t="s">
        <v>24</v>
      </c>
      <c r="K20" s="206">
        <v>0.5</v>
      </c>
      <c r="L20" s="82">
        <v>0</v>
      </c>
      <c r="O20" s="392"/>
    </row>
    <row r="21" spans="1:15" ht="17.25" customHeight="1">
      <c r="A21" s="76" t="s">
        <v>15</v>
      </c>
      <c r="B21" s="77" t="s">
        <v>16</v>
      </c>
      <c r="C21" s="78">
        <v>0.5</v>
      </c>
      <c r="D21" s="78">
        <v>0.5</v>
      </c>
      <c r="E21" s="78">
        <v>0.5</v>
      </c>
      <c r="F21" s="78">
        <v>1.8</v>
      </c>
      <c r="G21" s="78">
        <v>0.8</v>
      </c>
      <c r="H21" s="78">
        <v>0.5</v>
      </c>
      <c r="I21" s="205">
        <v>1.08</v>
      </c>
      <c r="J21" s="319">
        <v>0.5</v>
      </c>
      <c r="K21" s="205">
        <v>0.25</v>
      </c>
      <c r="L21" s="205">
        <v>0</v>
      </c>
      <c r="O21" s="392"/>
    </row>
    <row r="22" spans="1:15" ht="17.25" customHeight="1">
      <c r="A22" s="76" t="s">
        <v>15</v>
      </c>
      <c r="B22" s="77" t="s">
        <v>17</v>
      </c>
      <c r="C22" s="78" t="s">
        <v>38</v>
      </c>
      <c r="D22" s="78" t="s">
        <v>38</v>
      </c>
      <c r="E22" s="78" t="s">
        <v>38</v>
      </c>
      <c r="F22" s="78" t="s">
        <v>38</v>
      </c>
      <c r="G22" s="78" t="s">
        <v>38</v>
      </c>
      <c r="H22" s="78" t="s">
        <v>38</v>
      </c>
      <c r="I22" s="78" t="s">
        <v>38</v>
      </c>
      <c r="J22" s="320" t="s">
        <v>38</v>
      </c>
      <c r="K22" s="207" t="s">
        <v>38</v>
      </c>
      <c r="L22" s="207">
        <v>0</v>
      </c>
      <c r="O22" s="393"/>
    </row>
    <row r="23" spans="1:15" ht="17.25" customHeight="1">
      <c r="A23" s="76" t="s">
        <v>28</v>
      </c>
      <c r="B23" s="77" t="s">
        <v>18</v>
      </c>
      <c r="C23" s="78">
        <v>24.7</v>
      </c>
      <c r="D23" s="78">
        <v>17.4</v>
      </c>
      <c r="E23" s="78">
        <v>17.4</v>
      </c>
      <c r="F23" s="78">
        <v>21.8</v>
      </c>
      <c r="G23" s="78">
        <v>16.9</v>
      </c>
      <c r="H23" s="78">
        <v>17.5</v>
      </c>
      <c r="I23" s="207">
        <v>1.25</v>
      </c>
      <c r="J23" s="320">
        <v>28.63</v>
      </c>
      <c r="K23" s="207">
        <v>20.33</v>
      </c>
      <c r="L23" s="207">
        <v>25.1</v>
      </c>
      <c r="O23" s="393"/>
    </row>
    <row r="24" spans="1:15" ht="17.25" customHeight="1">
      <c r="A24" s="76" t="s">
        <v>19</v>
      </c>
      <c r="B24" s="77" t="s">
        <v>20</v>
      </c>
      <c r="C24" s="78">
        <v>4.5</v>
      </c>
      <c r="D24" s="78">
        <v>0.3</v>
      </c>
      <c r="E24" s="78">
        <v>0.3</v>
      </c>
      <c r="F24" s="78">
        <v>0.3</v>
      </c>
      <c r="G24" s="78">
        <v>0.3</v>
      </c>
      <c r="H24" s="78">
        <v>0</v>
      </c>
      <c r="I24" s="208">
        <v>1.75</v>
      </c>
      <c r="J24" s="321">
        <v>2.17</v>
      </c>
      <c r="K24" s="208">
        <v>1.42</v>
      </c>
      <c r="L24" s="208">
        <v>4.83</v>
      </c>
      <c r="O24" s="393"/>
    </row>
    <row r="25" spans="1:15" ht="17.25" customHeight="1">
      <c r="A25" s="76" t="s">
        <v>21</v>
      </c>
      <c r="B25" s="77" t="s">
        <v>22</v>
      </c>
      <c r="C25" s="78" t="s">
        <v>38</v>
      </c>
      <c r="D25" s="78" t="s">
        <v>38</v>
      </c>
      <c r="E25" s="78" t="s">
        <v>38</v>
      </c>
      <c r="F25" s="78">
        <v>0.5</v>
      </c>
      <c r="G25" s="78" t="s">
        <v>38</v>
      </c>
      <c r="H25" s="78">
        <v>1.2</v>
      </c>
      <c r="I25" s="207">
        <v>0</v>
      </c>
      <c r="J25" s="320">
        <v>0.25</v>
      </c>
      <c r="K25" s="207">
        <v>0.42</v>
      </c>
      <c r="L25" s="207">
        <v>0</v>
      </c>
      <c r="O25" s="393"/>
    </row>
    <row r="26" spans="1:15" ht="17.25" customHeight="1" thickBot="1">
      <c r="A26" s="80" t="s">
        <v>21</v>
      </c>
      <c r="B26" s="81" t="s">
        <v>14</v>
      </c>
      <c r="C26" s="82">
        <v>0.4</v>
      </c>
      <c r="D26" s="78" t="s">
        <v>38</v>
      </c>
      <c r="E26" s="78" t="s">
        <v>38</v>
      </c>
      <c r="F26" s="82">
        <v>0.2</v>
      </c>
      <c r="G26" s="82">
        <v>0.3</v>
      </c>
      <c r="H26" s="78" t="s">
        <v>38</v>
      </c>
      <c r="I26" s="209">
        <v>0.5</v>
      </c>
      <c r="J26" s="322">
        <v>0.83</v>
      </c>
      <c r="K26" s="209">
        <v>0.25</v>
      </c>
      <c r="L26" s="209">
        <v>0</v>
      </c>
      <c r="O26" s="392"/>
    </row>
    <row r="27" spans="1:15" ht="17.25" customHeight="1" thickBot="1" thickTop="1">
      <c r="A27" s="83"/>
      <c r="B27" s="83" t="s">
        <v>23</v>
      </c>
      <c r="C27" s="83">
        <v>384.7</v>
      </c>
      <c r="D27" s="83">
        <v>378.8</v>
      </c>
      <c r="E27" s="83">
        <v>368.2</v>
      </c>
      <c r="F27" s="83">
        <v>370.4</v>
      </c>
      <c r="G27" s="83">
        <v>378.4</v>
      </c>
      <c r="H27" s="83">
        <f>SUM(H2:H26)</f>
        <v>446.20000000000005</v>
      </c>
      <c r="I27" s="84">
        <v>558.13</v>
      </c>
      <c r="J27" s="84">
        <f>SUM(J2:J26)</f>
        <v>562.0099999999999</v>
      </c>
      <c r="K27" s="396">
        <f>SUM(K2:K26)</f>
        <v>533.2899999999998</v>
      </c>
      <c r="L27" s="399">
        <f>SUM(L2:L26)</f>
        <v>506.84999999999997</v>
      </c>
      <c r="O27" s="394"/>
    </row>
    <row r="28" ht="17.25" customHeight="1" thickTop="1"/>
  </sheetData>
  <printOptions/>
  <pageMargins left="0.75" right="0.75" top="1" bottom="1" header="0.5" footer="0.5"/>
  <pageSetup horizontalDpi="300" verticalDpi="300" orientation="landscape" r:id="rId1"/>
  <headerFooter alignWithMargins="0">
    <oddHeader>&amp;C&amp;"Arial,Bold"Graduate Student Full Time Equivalency (FTE)
August 1 Comparisons 1996-2006&amp;"Arial,Regular"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123" customWidth="1"/>
    <col min="2" max="2" width="34.00390625" style="123" customWidth="1"/>
    <col min="3" max="3" width="9.140625" style="119" customWidth="1"/>
    <col min="4" max="6" width="8.140625" style="119" bestFit="1" customWidth="1"/>
    <col min="7" max="7" width="9.140625" style="119" customWidth="1"/>
    <col min="8" max="9" width="11.28125" style="119" bestFit="1" customWidth="1"/>
    <col min="10" max="10" width="10.140625" style="119" bestFit="1" customWidth="1"/>
    <col min="11" max="11" width="9.140625" style="119" customWidth="1"/>
    <col min="12" max="14" width="9.140625" style="124" customWidth="1"/>
    <col min="15" max="16384" width="9.140625" style="123" customWidth="1"/>
  </cols>
  <sheetData>
    <row r="1" spans="1:10" ht="15">
      <c r="A1" s="113" t="s">
        <v>0</v>
      </c>
      <c r="B1" s="113" t="s">
        <v>1</v>
      </c>
      <c r="C1" s="131">
        <v>35991</v>
      </c>
      <c r="D1" s="131">
        <v>36008</v>
      </c>
      <c r="E1" s="131">
        <v>36022</v>
      </c>
      <c r="F1" s="131">
        <v>36039</v>
      </c>
      <c r="G1" s="131">
        <v>36053</v>
      </c>
      <c r="H1" s="132">
        <v>35796</v>
      </c>
      <c r="I1" s="132">
        <v>35810</v>
      </c>
      <c r="J1" s="132">
        <v>35827</v>
      </c>
    </row>
    <row r="2" spans="1:10" ht="14.25">
      <c r="A2" s="116" t="s">
        <v>2</v>
      </c>
      <c r="B2" s="116" t="s">
        <v>3</v>
      </c>
      <c r="C2" s="133">
        <v>85</v>
      </c>
      <c r="D2" s="133">
        <v>91.3</v>
      </c>
      <c r="E2" s="133">
        <v>96.4</v>
      </c>
      <c r="F2" s="133">
        <v>111.5</v>
      </c>
      <c r="G2" s="133">
        <v>113</v>
      </c>
      <c r="H2" s="133">
        <v>107.6</v>
      </c>
      <c r="I2" s="133">
        <v>144.42</v>
      </c>
      <c r="J2" s="133">
        <v>114.3</v>
      </c>
    </row>
    <row r="3" spans="1:10" ht="14.25">
      <c r="A3" s="116" t="s">
        <v>4</v>
      </c>
      <c r="B3" s="116" t="s">
        <v>5</v>
      </c>
      <c r="C3" s="133">
        <v>10</v>
      </c>
      <c r="D3" s="133">
        <v>11.8</v>
      </c>
      <c r="E3" s="133">
        <v>13</v>
      </c>
      <c r="F3" s="133">
        <v>15.1</v>
      </c>
      <c r="G3" s="133">
        <v>14.4</v>
      </c>
      <c r="H3" s="133">
        <v>9</v>
      </c>
      <c r="I3" s="133">
        <v>8.75</v>
      </c>
      <c r="J3" s="133">
        <v>9.8</v>
      </c>
    </row>
    <row r="4" spans="1:10" ht="14.25">
      <c r="A4" s="116" t="s">
        <v>6</v>
      </c>
      <c r="B4" s="116" t="s">
        <v>7</v>
      </c>
      <c r="C4" s="133">
        <v>19.4</v>
      </c>
      <c r="D4" s="133">
        <v>22.1</v>
      </c>
      <c r="E4" s="133">
        <v>24.8</v>
      </c>
      <c r="F4" s="133">
        <v>30.5</v>
      </c>
      <c r="G4" s="133">
        <v>27.6</v>
      </c>
      <c r="H4" s="133">
        <f>SUM(1.8+1.7+27)</f>
        <v>30.5</v>
      </c>
      <c r="I4" s="133">
        <v>29.5</v>
      </c>
      <c r="J4" s="133">
        <f>SUM(1.5+1+24.8)</f>
        <v>27.3</v>
      </c>
    </row>
    <row r="5" spans="1:10" ht="14.25">
      <c r="A5" s="116" t="s">
        <v>6</v>
      </c>
      <c r="B5" s="116" t="s">
        <v>8</v>
      </c>
      <c r="C5" s="133">
        <v>8.7</v>
      </c>
      <c r="D5" s="133">
        <v>9.2</v>
      </c>
      <c r="E5" s="133">
        <v>9.9</v>
      </c>
      <c r="F5" s="133">
        <v>11.5</v>
      </c>
      <c r="G5" s="133">
        <v>13</v>
      </c>
      <c r="H5" s="133">
        <f>SUM(4.5+3+0.3)</f>
        <v>7.8</v>
      </c>
      <c r="I5" s="133">
        <v>8.9</v>
      </c>
      <c r="J5" s="133">
        <f>SUM(7.5+4.5+0.3)</f>
        <v>12.3</v>
      </c>
    </row>
    <row r="6" spans="1:10" ht="14.25">
      <c r="A6" s="116" t="s">
        <v>6</v>
      </c>
      <c r="B6" s="116" t="s">
        <v>25</v>
      </c>
      <c r="C6" s="133">
        <v>22.5</v>
      </c>
      <c r="D6" s="133">
        <v>25</v>
      </c>
      <c r="E6" s="133">
        <v>25</v>
      </c>
      <c r="F6" s="133">
        <v>25.8</v>
      </c>
      <c r="G6" s="133">
        <v>26.8</v>
      </c>
      <c r="H6" s="133">
        <v>23.3</v>
      </c>
      <c r="I6" s="133">
        <v>24.5</v>
      </c>
      <c r="J6" s="133">
        <v>25.3</v>
      </c>
    </row>
    <row r="7" spans="1:10" ht="14.25">
      <c r="A7" s="116" t="s">
        <v>26</v>
      </c>
      <c r="B7" s="116" t="s">
        <v>9</v>
      </c>
      <c r="C7" s="133">
        <v>29.3</v>
      </c>
      <c r="D7" s="133">
        <v>37.7</v>
      </c>
      <c r="E7" s="133">
        <v>39.4</v>
      </c>
      <c r="F7" s="133">
        <v>43.8</v>
      </c>
      <c r="G7" s="133">
        <v>43.2</v>
      </c>
      <c r="H7" s="133">
        <f>SUM(7.3+0.6+1+0.8+1.5+0.5+3.5+0.8+6.5+3.7+2.8+0.5+2+0.8+0.5+4.8)</f>
        <v>37.599999999999994</v>
      </c>
      <c r="I7" s="133">
        <v>34.5</v>
      </c>
      <c r="J7" s="133">
        <f>SUM(7+0.8+1+0.8+1.8+0.5+0.5+2.8+1.3+8.3+4+3.8+0.5+2.3+0.8+0.5+6)</f>
        <v>42.699999999999996</v>
      </c>
    </row>
    <row r="8" spans="1:10" ht="14.25">
      <c r="A8" s="116" t="s">
        <v>6</v>
      </c>
      <c r="B8" s="116" t="s">
        <v>31</v>
      </c>
      <c r="C8" s="133">
        <v>41.3</v>
      </c>
      <c r="D8" s="133">
        <v>45.3</v>
      </c>
      <c r="E8" s="133">
        <v>42.6</v>
      </c>
      <c r="F8" s="133">
        <v>42.8</v>
      </c>
      <c r="G8" s="133">
        <v>44.4</v>
      </c>
      <c r="H8" s="133">
        <f>SUM(37.9+7.8+8.3)</f>
        <v>54</v>
      </c>
      <c r="I8" s="133">
        <v>43.4</v>
      </c>
      <c r="J8" s="133">
        <f>SUM(29.3+7.8+6.5)</f>
        <v>43.6</v>
      </c>
    </row>
    <row r="9" spans="1:10" ht="14.25">
      <c r="A9" s="116" t="s">
        <v>6</v>
      </c>
      <c r="B9" s="116" t="s">
        <v>32</v>
      </c>
      <c r="C9" s="133">
        <v>1.3</v>
      </c>
      <c r="D9" s="133">
        <v>2.5</v>
      </c>
      <c r="E9" s="133">
        <v>3.8</v>
      </c>
      <c r="F9" s="133">
        <v>5.3</v>
      </c>
      <c r="G9" s="133">
        <v>6</v>
      </c>
      <c r="H9" s="133">
        <v>2</v>
      </c>
      <c r="I9" s="133">
        <v>2.8</v>
      </c>
      <c r="J9" s="133">
        <v>2.8</v>
      </c>
    </row>
    <row r="10" spans="1:10" ht="14.25">
      <c r="A10" s="116" t="s">
        <v>6</v>
      </c>
      <c r="B10" s="287" t="s">
        <v>48</v>
      </c>
      <c r="C10" s="133">
        <v>7.5</v>
      </c>
      <c r="D10" s="133">
        <v>7</v>
      </c>
      <c r="E10" s="133">
        <v>6.5</v>
      </c>
      <c r="F10" s="133">
        <v>7.9</v>
      </c>
      <c r="G10" s="133">
        <v>8.4</v>
      </c>
      <c r="H10" s="133">
        <f>SUM(3.3+0.3+0.5)</f>
        <v>4.1</v>
      </c>
      <c r="I10" s="133">
        <v>4.6</v>
      </c>
      <c r="J10" s="133">
        <f>SUM(2.8+0.3+1.8)</f>
        <v>4.8999999999999995</v>
      </c>
    </row>
    <row r="11" spans="1:10" ht="14.25">
      <c r="A11" s="116" t="s">
        <v>10</v>
      </c>
      <c r="B11" s="116" t="s">
        <v>11</v>
      </c>
      <c r="C11" s="133">
        <v>13.9</v>
      </c>
      <c r="D11" s="133">
        <v>16.7</v>
      </c>
      <c r="E11" s="133">
        <v>17.4</v>
      </c>
      <c r="F11" s="133">
        <v>17.8</v>
      </c>
      <c r="G11" s="133">
        <v>18.1</v>
      </c>
      <c r="H11" s="133">
        <v>14.7</v>
      </c>
      <c r="I11" s="133">
        <v>15.6</v>
      </c>
      <c r="J11" s="133">
        <v>17.4</v>
      </c>
    </row>
    <row r="12" spans="1:10" ht="14.25">
      <c r="A12" s="116" t="s">
        <v>10</v>
      </c>
      <c r="B12" s="116" t="s">
        <v>12</v>
      </c>
      <c r="C12" s="133">
        <v>9.3</v>
      </c>
      <c r="D12" s="133">
        <v>12.5</v>
      </c>
      <c r="E12" s="133">
        <v>13.3</v>
      </c>
      <c r="F12" s="133">
        <v>15</v>
      </c>
      <c r="G12" s="133">
        <v>15.8</v>
      </c>
      <c r="H12" s="133">
        <v>7.1</v>
      </c>
      <c r="I12" s="133">
        <v>10.3</v>
      </c>
      <c r="J12" s="133">
        <v>9.8</v>
      </c>
    </row>
    <row r="13" spans="1:10" ht="14.25">
      <c r="A13" s="116" t="s">
        <v>10</v>
      </c>
      <c r="B13" s="116" t="s">
        <v>13</v>
      </c>
      <c r="C13" s="133">
        <v>15.8</v>
      </c>
      <c r="D13" s="133">
        <v>15.3</v>
      </c>
      <c r="E13" s="133">
        <v>15.3</v>
      </c>
      <c r="F13" s="133">
        <v>16</v>
      </c>
      <c r="G13" s="133">
        <v>16.5</v>
      </c>
      <c r="H13" s="133">
        <v>14</v>
      </c>
      <c r="I13" s="133">
        <v>14</v>
      </c>
      <c r="J13" s="133">
        <v>14</v>
      </c>
    </row>
    <row r="14" spans="1:10" ht="14.25">
      <c r="A14" s="116" t="s">
        <v>34</v>
      </c>
      <c r="B14" s="116" t="s">
        <v>41</v>
      </c>
      <c r="C14" s="133">
        <v>16.5</v>
      </c>
      <c r="D14" s="133">
        <v>17</v>
      </c>
      <c r="E14" s="133">
        <v>18.5</v>
      </c>
      <c r="F14" s="133">
        <v>18.8</v>
      </c>
      <c r="G14" s="133">
        <v>18.8</v>
      </c>
      <c r="H14" s="133">
        <v>12.8</v>
      </c>
      <c r="I14" s="133">
        <v>15</v>
      </c>
      <c r="J14" s="133">
        <v>15.3</v>
      </c>
    </row>
    <row r="15" spans="1:10" ht="14.25">
      <c r="A15" s="116" t="s">
        <v>10</v>
      </c>
      <c r="B15" s="116" t="s">
        <v>14</v>
      </c>
      <c r="C15" s="133">
        <v>31</v>
      </c>
      <c r="D15" s="133">
        <v>34.6</v>
      </c>
      <c r="E15" s="133">
        <v>37.3</v>
      </c>
      <c r="F15" s="133">
        <v>39.7</v>
      </c>
      <c r="G15" s="133">
        <v>38.7</v>
      </c>
      <c r="H15" s="133">
        <f>SUM(6.8+9.6+1.3+9.3+1.8+3.2)</f>
        <v>32</v>
      </c>
      <c r="I15" s="133">
        <v>31.8</v>
      </c>
      <c r="J15" s="133">
        <f>SUM(7.3+12.2+1.5+8.3+1.3+2.9)</f>
        <v>33.5</v>
      </c>
    </row>
    <row r="16" spans="1:10" ht="14.25">
      <c r="A16" s="116" t="s">
        <v>29</v>
      </c>
      <c r="B16" s="116" t="s">
        <v>30</v>
      </c>
      <c r="C16" s="133" t="s">
        <v>38</v>
      </c>
      <c r="D16" s="133" t="s">
        <v>38</v>
      </c>
      <c r="E16" s="133" t="s">
        <v>38</v>
      </c>
      <c r="F16" s="133" t="s">
        <v>38</v>
      </c>
      <c r="G16" s="133" t="s">
        <v>38</v>
      </c>
      <c r="H16" s="133">
        <v>0</v>
      </c>
      <c r="I16" s="133">
        <v>0</v>
      </c>
      <c r="J16" s="133">
        <v>0</v>
      </c>
    </row>
    <row r="17" spans="1:10" ht="14.25">
      <c r="A17" s="116" t="s">
        <v>29</v>
      </c>
      <c r="B17" s="116" t="s">
        <v>36</v>
      </c>
      <c r="C17" s="133" t="s">
        <v>38</v>
      </c>
      <c r="D17" s="133" t="s">
        <v>38</v>
      </c>
      <c r="E17" s="133" t="s">
        <v>38</v>
      </c>
      <c r="F17" s="133" t="s">
        <v>38</v>
      </c>
      <c r="G17" s="133" t="s">
        <v>38</v>
      </c>
      <c r="H17" s="133">
        <v>0</v>
      </c>
      <c r="I17" s="133">
        <v>0</v>
      </c>
      <c r="J17" s="133">
        <v>0</v>
      </c>
    </row>
    <row r="18" spans="1:10" ht="14.25">
      <c r="A18" s="116" t="s">
        <v>29</v>
      </c>
      <c r="B18" s="116" t="s">
        <v>37</v>
      </c>
      <c r="C18" s="133" t="s">
        <v>38</v>
      </c>
      <c r="D18" s="133" t="s">
        <v>38</v>
      </c>
      <c r="E18" s="133" t="s">
        <v>38</v>
      </c>
      <c r="F18" s="133" t="s">
        <v>38</v>
      </c>
      <c r="G18" s="133" t="s">
        <v>38</v>
      </c>
      <c r="H18" s="133" t="s">
        <v>27</v>
      </c>
      <c r="I18" s="133" t="s">
        <v>27</v>
      </c>
      <c r="J18" s="133" t="s">
        <v>27</v>
      </c>
    </row>
    <row r="19" spans="1:10" ht="14.25">
      <c r="A19" s="116" t="s">
        <v>29</v>
      </c>
      <c r="B19" s="116" t="s">
        <v>35</v>
      </c>
      <c r="C19" s="133" t="s">
        <v>38</v>
      </c>
      <c r="D19" s="133" t="s">
        <v>38</v>
      </c>
      <c r="E19" s="133" t="s">
        <v>38</v>
      </c>
      <c r="F19" s="133" t="s">
        <v>38</v>
      </c>
      <c r="G19" s="133" t="s">
        <v>38</v>
      </c>
      <c r="H19" s="133" t="s">
        <v>27</v>
      </c>
      <c r="I19" s="133" t="s">
        <v>27</v>
      </c>
      <c r="J19" s="133" t="s">
        <v>27</v>
      </c>
    </row>
    <row r="20" spans="1:10" ht="14.25">
      <c r="A20" s="116" t="s">
        <v>15</v>
      </c>
      <c r="B20" s="116" t="s">
        <v>16</v>
      </c>
      <c r="C20" s="133">
        <v>0</v>
      </c>
      <c r="D20" s="133">
        <v>0.5</v>
      </c>
      <c r="E20" s="133">
        <v>0.5</v>
      </c>
      <c r="F20" s="133">
        <v>1.3</v>
      </c>
      <c r="G20" s="133">
        <v>0.8</v>
      </c>
      <c r="H20" s="133">
        <v>0.3</v>
      </c>
      <c r="I20" s="133">
        <v>0.3</v>
      </c>
      <c r="J20" s="133">
        <v>0.3</v>
      </c>
    </row>
    <row r="21" spans="1:10" ht="14.25">
      <c r="A21" s="116" t="s">
        <v>15</v>
      </c>
      <c r="B21" s="116" t="s">
        <v>17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</row>
    <row r="22" spans="1:10" ht="14.25">
      <c r="A22" s="116" t="s">
        <v>28</v>
      </c>
      <c r="B22" s="116" t="s">
        <v>18</v>
      </c>
      <c r="C22" s="133">
        <v>15.7</v>
      </c>
      <c r="D22" s="133">
        <v>17.4</v>
      </c>
      <c r="E22" s="133">
        <v>18.8</v>
      </c>
      <c r="F22" s="133">
        <v>27.8</v>
      </c>
      <c r="G22" s="133">
        <v>30.3</v>
      </c>
      <c r="H22" s="133">
        <v>31.3</v>
      </c>
      <c r="I22" s="133">
        <v>35.3</v>
      </c>
      <c r="J22" s="133">
        <v>36.3</v>
      </c>
    </row>
    <row r="23" spans="1:10" ht="14.25">
      <c r="A23" s="116" t="s">
        <v>19</v>
      </c>
      <c r="B23" s="116" t="s">
        <v>20</v>
      </c>
      <c r="C23" s="133">
        <v>0.3</v>
      </c>
      <c r="D23" s="133">
        <v>0.3</v>
      </c>
      <c r="E23" s="133">
        <v>0.3</v>
      </c>
      <c r="F23" s="133">
        <v>2.8</v>
      </c>
      <c r="G23" s="133">
        <v>2.8</v>
      </c>
      <c r="H23" s="133">
        <v>0.5</v>
      </c>
      <c r="I23" s="133">
        <v>0.3</v>
      </c>
      <c r="J23" s="133">
        <v>1.3</v>
      </c>
    </row>
    <row r="24" spans="1:10" ht="14.25">
      <c r="A24" s="116" t="s">
        <v>21</v>
      </c>
      <c r="B24" s="116" t="s">
        <v>22</v>
      </c>
      <c r="C24" s="133">
        <v>0.3</v>
      </c>
      <c r="D24" s="133">
        <v>0</v>
      </c>
      <c r="E24" s="133">
        <v>0.8</v>
      </c>
      <c r="F24" s="133">
        <v>0.8</v>
      </c>
      <c r="G24" s="133">
        <v>0.8</v>
      </c>
      <c r="H24" s="133">
        <v>0</v>
      </c>
      <c r="I24" s="133">
        <v>0</v>
      </c>
      <c r="J24" s="133">
        <v>1</v>
      </c>
    </row>
    <row r="25" spans="1:10" ht="14.25">
      <c r="A25" s="116" t="s">
        <v>21</v>
      </c>
      <c r="B25" s="116" t="s">
        <v>14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</row>
    <row r="26" spans="1:10" ht="15">
      <c r="A26" s="121"/>
      <c r="B26" s="121" t="s">
        <v>23</v>
      </c>
      <c r="C26" s="68">
        <v>327.8</v>
      </c>
      <c r="D26" s="68">
        <v>368.2</v>
      </c>
      <c r="E26" s="68">
        <v>386.6</v>
      </c>
      <c r="F26" s="68">
        <v>438.2</v>
      </c>
      <c r="G26" s="68">
        <v>442.2</v>
      </c>
      <c r="H26" s="68">
        <v>392.6</v>
      </c>
      <c r="I26" s="68">
        <v>405.2</v>
      </c>
      <c r="J26" s="68">
        <f>SUM(J2:J25)</f>
        <v>411.90000000000003</v>
      </c>
    </row>
    <row r="27" ht="14.25">
      <c r="B27" s="123" t="s">
        <v>40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123" customWidth="1"/>
    <col min="2" max="2" width="34.00390625" style="123" customWidth="1"/>
    <col min="3" max="3" width="7.28125" style="119" bestFit="1" customWidth="1"/>
    <col min="4" max="6" width="8.140625" style="119" bestFit="1" customWidth="1"/>
    <col min="7" max="7" width="7.00390625" style="119" bestFit="1" customWidth="1"/>
    <col min="8" max="9" width="11.28125" style="119" bestFit="1" customWidth="1"/>
    <col min="10" max="11" width="10.140625" style="119" bestFit="1" customWidth="1"/>
    <col min="12" max="12" width="11.28125" style="124" bestFit="1" customWidth="1"/>
    <col min="13" max="14" width="9.140625" style="124" customWidth="1"/>
    <col min="15" max="16384" width="9.140625" style="123" customWidth="1"/>
  </cols>
  <sheetData>
    <row r="1" spans="1:12" ht="15">
      <c r="A1" s="113" t="s">
        <v>0</v>
      </c>
      <c r="B1" s="113" t="s">
        <v>1</v>
      </c>
      <c r="C1" s="131">
        <v>36356</v>
      </c>
      <c r="D1" s="131">
        <v>36373</v>
      </c>
      <c r="E1" s="131">
        <v>36387</v>
      </c>
      <c r="F1" s="131">
        <v>36404</v>
      </c>
      <c r="G1" s="131">
        <v>36418</v>
      </c>
      <c r="H1" s="132">
        <v>36495</v>
      </c>
      <c r="I1" s="132">
        <v>36509</v>
      </c>
      <c r="J1" s="132">
        <v>36161</v>
      </c>
      <c r="K1" s="132">
        <v>36175</v>
      </c>
      <c r="L1" s="114">
        <v>36192</v>
      </c>
    </row>
    <row r="2" spans="1:12" ht="14.25">
      <c r="A2" s="116" t="s">
        <v>2</v>
      </c>
      <c r="B2" s="116" t="s">
        <v>3</v>
      </c>
      <c r="C2" s="133">
        <v>83.8</v>
      </c>
      <c r="D2" s="133">
        <v>97.1</v>
      </c>
      <c r="E2" s="133">
        <v>83.8</v>
      </c>
      <c r="F2" s="133">
        <v>132.5</v>
      </c>
      <c r="G2" s="133">
        <v>131.3</v>
      </c>
      <c r="H2" s="133">
        <v>94.7</v>
      </c>
      <c r="I2" s="133">
        <v>118.1</v>
      </c>
      <c r="J2" s="133">
        <v>106.3</v>
      </c>
      <c r="K2" s="133">
        <v>114.4</v>
      </c>
      <c r="L2" s="117">
        <f>SUM(116.6-0.8)</f>
        <v>115.8</v>
      </c>
    </row>
    <row r="3" spans="1:12" ht="14.25">
      <c r="A3" s="116" t="s">
        <v>4</v>
      </c>
      <c r="B3" s="116" t="s">
        <v>5</v>
      </c>
      <c r="C3" s="133">
        <v>11</v>
      </c>
      <c r="D3" s="133">
        <v>12.3</v>
      </c>
      <c r="E3" s="133">
        <v>11</v>
      </c>
      <c r="F3" s="133">
        <v>14.2</v>
      </c>
      <c r="G3" s="133">
        <v>15.2</v>
      </c>
      <c r="H3" s="133">
        <v>9.9</v>
      </c>
      <c r="I3" s="133">
        <v>11.8</v>
      </c>
      <c r="J3" s="133">
        <v>10.8</v>
      </c>
      <c r="K3" s="133">
        <v>10.5</v>
      </c>
      <c r="L3" s="117">
        <v>10.5</v>
      </c>
    </row>
    <row r="4" spans="1:12" ht="14.25">
      <c r="A4" s="116" t="s">
        <v>6</v>
      </c>
      <c r="B4" s="116" t="s">
        <v>7</v>
      </c>
      <c r="C4" s="133">
        <v>22.5</v>
      </c>
      <c r="D4" s="133">
        <v>24.3</v>
      </c>
      <c r="E4" s="133">
        <v>22.5</v>
      </c>
      <c r="F4" s="133">
        <v>31</v>
      </c>
      <c r="G4" s="133">
        <v>31.3</v>
      </c>
      <c r="H4" s="133">
        <v>22.3</v>
      </c>
      <c r="I4" s="133">
        <v>22.7</v>
      </c>
      <c r="J4" s="133">
        <v>32.5</v>
      </c>
      <c r="K4" s="133">
        <v>33.7</v>
      </c>
      <c r="L4" s="117">
        <f>SUM(1.7+1.3+27.6)</f>
        <v>30.6</v>
      </c>
    </row>
    <row r="5" spans="1:12" ht="14.25">
      <c r="A5" s="116" t="s">
        <v>6</v>
      </c>
      <c r="B5" s="116" t="s">
        <v>8</v>
      </c>
      <c r="C5" s="133">
        <v>8.6</v>
      </c>
      <c r="D5" s="133">
        <v>8.6</v>
      </c>
      <c r="E5" s="133">
        <v>8.6</v>
      </c>
      <c r="F5" s="133">
        <v>10.3</v>
      </c>
      <c r="G5" s="133">
        <v>11.9</v>
      </c>
      <c r="H5" s="133">
        <v>5.5</v>
      </c>
      <c r="I5" s="133">
        <f>SUM(5.3+2)</f>
        <v>7.3</v>
      </c>
      <c r="J5" s="133">
        <v>8.1</v>
      </c>
      <c r="K5" s="133">
        <v>8.9</v>
      </c>
      <c r="L5" s="117">
        <f>SUM(6.3+2.5)</f>
        <v>8.8</v>
      </c>
    </row>
    <row r="6" spans="1:12" ht="14.25">
      <c r="A6" s="116" t="s">
        <v>6</v>
      </c>
      <c r="B6" s="116" t="s">
        <v>25</v>
      </c>
      <c r="C6" s="133">
        <v>20</v>
      </c>
      <c r="D6" s="133">
        <v>24.8</v>
      </c>
      <c r="E6" s="133">
        <v>20</v>
      </c>
      <c r="F6" s="133">
        <v>27.5</v>
      </c>
      <c r="G6" s="133">
        <v>28.5</v>
      </c>
      <c r="H6" s="133">
        <v>7.3</v>
      </c>
      <c r="I6" s="133">
        <v>16.8</v>
      </c>
      <c r="J6" s="133">
        <v>18.6</v>
      </c>
      <c r="K6" s="133">
        <v>21.8</v>
      </c>
      <c r="L6" s="117">
        <v>23.3</v>
      </c>
    </row>
    <row r="7" spans="1:12" ht="14.25">
      <c r="A7" s="116" t="s">
        <v>26</v>
      </c>
      <c r="B7" s="116" t="s">
        <v>9</v>
      </c>
      <c r="C7" s="133">
        <v>29.8</v>
      </c>
      <c r="D7" s="133">
        <v>34.5</v>
      </c>
      <c r="E7" s="133">
        <v>29.8</v>
      </c>
      <c r="F7" s="133">
        <v>36.6</v>
      </c>
      <c r="G7" s="133">
        <v>39.7</v>
      </c>
      <c r="H7" s="133">
        <v>22.1</v>
      </c>
      <c r="I7" s="133">
        <f>SUM(3.8+0.5+0.3+2.8+0.3+7.3+2.3+4.7+0.3+0.5+0.3+6)</f>
        <v>29.1</v>
      </c>
      <c r="J7" s="133">
        <v>37.5</v>
      </c>
      <c r="K7" s="133">
        <v>42.2</v>
      </c>
      <c r="L7" s="117">
        <f>SUM(5.8+0.4+0.3+1+0.5+5+0.8+7.3+5.8+7.6+0.3+1.5+0.3+0.3+6.3)</f>
        <v>43.19999999999999</v>
      </c>
    </row>
    <row r="8" spans="1:12" ht="14.25">
      <c r="A8" s="116" t="s">
        <v>6</v>
      </c>
      <c r="B8" s="116" t="s">
        <v>31</v>
      </c>
      <c r="C8" s="133">
        <v>48.1</v>
      </c>
      <c r="D8" s="133">
        <v>55.8</v>
      </c>
      <c r="E8" s="133">
        <v>48.1</v>
      </c>
      <c r="F8" s="133">
        <v>53</v>
      </c>
      <c r="G8" s="133">
        <v>53.6</v>
      </c>
      <c r="H8" s="133">
        <v>49.4</v>
      </c>
      <c r="I8" s="133">
        <f>SUM(33.3+21.8+5.2)</f>
        <v>60.3</v>
      </c>
      <c r="J8" s="133">
        <v>41.5</v>
      </c>
      <c r="K8" s="133">
        <v>42.8</v>
      </c>
      <c r="L8" s="117">
        <f>SUM(28.8+9+6.8)</f>
        <v>44.599999999999994</v>
      </c>
    </row>
    <row r="9" spans="1:12" ht="14.25">
      <c r="A9" s="116" t="s">
        <v>6</v>
      </c>
      <c r="B9" s="116" t="s">
        <v>32</v>
      </c>
      <c r="C9" s="133">
        <v>7.3</v>
      </c>
      <c r="D9" s="133">
        <v>8.3</v>
      </c>
      <c r="E9" s="133">
        <v>7.3</v>
      </c>
      <c r="F9" s="133">
        <v>12</v>
      </c>
      <c r="G9" s="133">
        <v>11</v>
      </c>
      <c r="H9" s="133">
        <v>4.5</v>
      </c>
      <c r="I9" s="133">
        <v>7.2</v>
      </c>
      <c r="J9" s="133">
        <v>3.8</v>
      </c>
      <c r="K9" s="133">
        <v>5.8</v>
      </c>
      <c r="L9" s="117">
        <v>6</v>
      </c>
    </row>
    <row r="10" spans="1:12" ht="14.25">
      <c r="A10" s="116" t="s">
        <v>6</v>
      </c>
      <c r="B10" s="287" t="s">
        <v>48</v>
      </c>
      <c r="C10" s="133">
        <v>6.3</v>
      </c>
      <c r="D10" s="133">
        <v>6.3</v>
      </c>
      <c r="E10" s="133">
        <v>6.3</v>
      </c>
      <c r="F10" s="133">
        <v>5.6</v>
      </c>
      <c r="G10" s="133">
        <v>9.1</v>
      </c>
      <c r="H10" s="133">
        <v>8.4</v>
      </c>
      <c r="I10" s="133">
        <v>7.7</v>
      </c>
      <c r="J10" s="133">
        <v>8</v>
      </c>
      <c r="K10" s="133">
        <v>8</v>
      </c>
      <c r="L10" s="117">
        <f>SUM(7.8+0.8)</f>
        <v>8.6</v>
      </c>
    </row>
    <row r="11" spans="1:12" ht="14.25">
      <c r="A11" s="116" t="s">
        <v>10</v>
      </c>
      <c r="B11" s="116" t="s">
        <v>11</v>
      </c>
      <c r="C11" s="133">
        <v>14.2</v>
      </c>
      <c r="D11" s="133">
        <v>16.7</v>
      </c>
      <c r="E11" s="133">
        <v>14.2</v>
      </c>
      <c r="F11" s="133">
        <v>16.3</v>
      </c>
      <c r="G11" s="133">
        <v>16.7</v>
      </c>
      <c r="H11" s="133">
        <v>7.8</v>
      </c>
      <c r="I11" s="133">
        <v>9.9</v>
      </c>
      <c r="J11" s="133">
        <v>13.3</v>
      </c>
      <c r="K11" s="133">
        <v>14</v>
      </c>
      <c r="L11" s="117">
        <v>14.5</v>
      </c>
    </row>
    <row r="12" spans="1:12" ht="14.25">
      <c r="A12" s="116" t="s">
        <v>10</v>
      </c>
      <c r="B12" s="116" t="s">
        <v>12</v>
      </c>
      <c r="C12" s="133">
        <v>5</v>
      </c>
      <c r="D12" s="133">
        <v>6</v>
      </c>
      <c r="E12" s="133">
        <v>5</v>
      </c>
      <c r="F12" s="133">
        <v>7.3</v>
      </c>
      <c r="G12" s="133">
        <v>7.8</v>
      </c>
      <c r="H12" s="133">
        <v>5.7</v>
      </c>
      <c r="I12" s="133">
        <v>6.7</v>
      </c>
      <c r="J12" s="133">
        <v>9.8</v>
      </c>
      <c r="K12" s="133">
        <v>12.1</v>
      </c>
      <c r="L12" s="117">
        <v>14.3</v>
      </c>
    </row>
    <row r="13" spans="1:12" ht="14.25">
      <c r="A13" s="116" t="s">
        <v>10</v>
      </c>
      <c r="B13" s="116" t="s">
        <v>13</v>
      </c>
      <c r="C13" s="133">
        <v>11</v>
      </c>
      <c r="D13" s="133">
        <v>12</v>
      </c>
      <c r="E13" s="133">
        <v>11</v>
      </c>
      <c r="F13" s="133">
        <v>13</v>
      </c>
      <c r="G13" s="133">
        <v>13.3</v>
      </c>
      <c r="H13" s="133">
        <v>4</v>
      </c>
      <c r="I13" s="133">
        <v>7.8</v>
      </c>
      <c r="J13" s="133">
        <v>13</v>
      </c>
      <c r="K13" s="133">
        <v>15.3</v>
      </c>
      <c r="L13" s="117">
        <v>15.3</v>
      </c>
    </row>
    <row r="14" spans="1:12" ht="14.25">
      <c r="A14" s="116" t="s">
        <v>34</v>
      </c>
      <c r="B14" s="116" t="s">
        <v>41</v>
      </c>
      <c r="C14" s="133">
        <v>14.8</v>
      </c>
      <c r="D14" s="133">
        <v>15.3</v>
      </c>
      <c r="E14" s="133">
        <v>14.8</v>
      </c>
      <c r="F14" s="133">
        <v>16.5</v>
      </c>
      <c r="G14" s="133">
        <v>17</v>
      </c>
      <c r="H14" s="133">
        <v>10.3</v>
      </c>
      <c r="I14" s="133">
        <v>14.5</v>
      </c>
      <c r="J14" s="133">
        <v>17</v>
      </c>
      <c r="K14" s="133"/>
      <c r="L14" s="117">
        <v>18</v>
      </c>
    </row>
    <row r="15" spans="1:12" ht="14.25">
      <c r="A15" s="116" t="s">
        <v>10</v>
      </c>
      <c r="B15" s="116" t="s">
        <v>14</v>
      </c>
      <c r="C15" s="133">
        <v>19.8</v>
      </c>
      <c r="D15" s="133">
        <v>24</v>
      </c>
      <c r="E15" s="133">
        <v>19.8</v>
      </c>
      <c r="F15" s="133">
        <v>32.5</v>
      </c>
      <c r="G15" s="133">
        <v>35.6</v>
      </c>
      <c r="H15" s="133">
        <v>15.2</v>
      </c>
      <c r="I15" s="133">
        <f>SUM(2.9+5.1+1.8+6.1+0.8+1.4)</f>
        <v>18.099999999999998</v>
      </c>
      <c r="J15" s="133">
        <v>27.3</v>
      </c>
      <c r="K15" s="133">
        <v>29.2</v>
      </c>
      <c r="L15" s="117">
        <f>SUM(11.3+8.3+1.8+8.4+1.3+3.7)</f>
        <v>34.800000000000004</v>
      </c>
    </row>
    <row r="16" spans="1:12" ht="14.25">
      <c r="A16" s="116" t="s">
        <v>29</v>
      </c>
      <c r="B16" s="116" t="s">
        <v>30</v>
      </c>
      <c r="C16" s="133" t="s">
        <v>38</v>
      </c>
      <c r="D16" s="133" t="s">
        <v>38</v>
      </c>
      <c r="E16" s="133" t="s">
        <v>38</v>
      </c>
      <c r="F16" s="133" t="s">
        <v>38</v>
      </c>
      <c r="G16" s="133" t="s">
        <v>38</v>
      </c>
      <c r="H16" s="133">
        <v>0</v>
      </c>
      <c r="I16" s="133" t="s">
        <v>27</v>
      </c>
      <c r="J16" s="133">
        <v>0</v>
      </c>
      <c r="K16" s="133">
        <v>0</v>
      </c>
      <c r="L16" s="117">
        <v>0</v>
      </c>
    </row>
    <row r="17" spans="1:12" ht="14.25">
      <c r="A17" s="116" t="s">
        <v>29</v>
      </c>
      <c r="B17" s="116" t="s">
        <v>36</v>
      </c>
      <c r="C17" s="133" t="s">
        <v>38</v>
      </c>
      <c r="D17" s="133" t="s">
        <v>38</v>
      </c>
      <c r="E17" s="133" t="s">
        <v>38</v>
      </c>
      <c r="F17" s="133" t="s">
        <v>38</v>
      </c>
      <c r="G17" s="133" t="s">
        <v>38</v>
      </c>
      <c r="H17" s="133">
        <v>0</v>
      </c>
      <c r="I17" s="133" t="s">
        <v>27</v>
      </c>
      <c r="J17" s="133">
        <v>0</v>
      </c>
      <c r="K17" s="133">
        <v>0</v>
      </c>
      <c r="L17" s="117">
        <v>0</v>
      </c>
    </row>
    <row r="18" spans="1:12" ht="14.25">
      <c r="A18" s="116" t="s">
        <v>29</v>
      </c>
      <c r="B18" s="116" t="s">
        <v>37</v>
      </c>
      <c r="C18" s="133" t="s">
        <v>38</v>
      </c>
      <c r="D18" s="133" t="s">
        <v>38</v>
      </c>
      <c r="E18" s="133" t="s">
        <v>38</v>
      </c>
      <c r="F18" s="133" t="s">
        <v>38</v>
      </c>
      <c r="G18" s="133" t="s">
        <v>38</v>
      </c>
      <c r="H18" s="133" t="s">
        <v>27</v>
      </c>
      <c r="I18" s="133" t="s">
        <v>27</v>
      </c>
      <c r="J18" s="133" t="s">
        <v>27</v>
      </c>
      <c r="K18" s="133" t="s">
        <v>27</v>
      </c>
      <c r="L18" s="130" t="s">
        <v>27</v>
      </c>
    </row>
    <row r="19" spans="1:12" ht="14.25">
      <c r="A19" s="116" t="s">
        <v>29</v>
      </c>
      <c r="B19" s="116" t="s">
        <v>35</v>
      </c>
      <c r="C19" s="133" t="s">
        <v>38</v>
      </c>
      <c r="D19" s="133" t="s">
        <v>38</v>
      </c>
      <c r="E19" s="133" t="s">
        <v>38</v>
      </c>
      <c r="F19" s="133" t="s">
        <v>38</v>
      </c>
      <c r="G19" s="133" t="s">
        <v>38</v>
      </c>
      <c r="H19" s="133" t="s">
        <v>27</v>
      </c>
      <c r="I19" s="133" t="s">
        <v>27</v>
      </c>
      <c r="J19" s="133" t="s">
        <v>27</v>
      </c>
      <c r="K19" s="133" t="s">
        <v>27</v>
      </c>
      <c r="L19" s="130" t="s">
        <v>27</v>
      </c>
    </row>
    <row r="20" spans="1:12" ht="14.25">
      <c r="A20" s="116" t="s">
        <v>15</v>
      </c>
      <c r="B20" s="116" t="s">
        <v>16</v>
      </c>
      <c r="C20" s="133">
        <v>1.8</v>
      </c>
      <c r="D20" s="133">
        <v>1.8</v>
      </c>
      <c r="E20" s="133">
        <v>1.8</v>
      </c>
      <c r="F20" s="133">
        <v>3.8</v>
      </c>
      <c r="G20" s="133">
        <v>4</v>
      </c>
      <c r="H20" s="133">
        <v>1.3</v>
      </c>
      <c r="I20" s="133">
        <v>2.3</v>
      </c>
      <c r="J20" s="133">
        <v>2.3</v>
      </c>
      <c r="K20" s="133">
        <v>2.3</v>
      </c>
      <c r="L20" s="117">
        <v>2.5</v>
      </c>
    </row>
    <row r="21" spans="1:12" ht="14.25">
      <c r="A21" s="116" t="s">
        <v>15</v>
      </c>
      <c r="B21" s="116" t="s">
        <v>17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17">
        <v>0.3</v>
      </c>
    </row>
    <row r="22" spans="1:12" ht="14.25">
      <c r="A22" s="116" t="s">
        <v>28</v>
      </c>
      <c r="B22" s="116" t="s">
        <v>18</v>
      </c>
      <c r="C22" s="133">
        <v>14</v>
      </c>
      <c r="D22" s="133">
        <v>21.8</v>
      </c>
      <c r="E22" s="133">
        <v>14</v>
      </c>
      <c r="F22" s="133">
        <v>34.7</v>
      </c>
      <c r="G22" s="133">
        <v>34.3</v>
      </c>
      <c r="H22" s="133">
        <v>16.3</v>
      </c>
      <c r="I22" s="133">
        <v>19</v>
      </c>
      <c r="J22" s="133">
        <v>19.1</v>
      </c>
      <c r="K22" s="133">
        <v>20</v>
      </c>
      <c r="L22" s="117">
        <v>27.8</v>
      </c>
    </row>
    <row r="23" spans="1:12" ht="14.25">
      <c r="A23" s="116" t="s">
        <v>19</v>
      </c>
      <c r="B23" s="116" t="s">
        <v>20</v>
      </c>
      <c r="C23" s="133">
        <v>0</v>
      </c>
      <c r="D23" s="133">
        <v>0.3</v>
      </c>
      <c r="E23" s="133">
        <v>0</v>
      </c>
      <c r="F23" s="133">
        <v>0.3</v>
      </c>
      <c r="G23" s="133">
        <v>2</v>
      </c>
      <c r="H23" s="133">
        <v>0.2</v>
      </c>
      <c r="I23" s="133">
        <v>0.5</v>
      </c>
      <c r="J23" s="133">
        <v>1</v>
      </c>
      <c r="K23" s="133">
        <v>1</v>
      </c>
      <c r="L23" s="117">
        <v>0.8</v>
      </c>
    </row>
    <row r="24" spans="1:12" ht="14.25">
      <c r="A24" s="116" t="s">
        <v>21</v>
      </c>
      <c r="B24" s="116" t="s">
        <v>22</v>
      </c>
      <c r="C24" s="133">
        <v>0.5</v>
      </c>
      <c r="D24" s="133">
        <v>0.5</v>
      </c>
      <c r="E24" s="133">
        <v>0.5</v>
      </c>
      <c r="F24" s="133">
        <v>0.8</v>
      </c>
      <c r="G24" s="133">
        <v>0.8</v>
      </c>
      <c r="H24" s="133">
        <v>0.3</v>
      </c>
      <c r="I24" s="133">
        <v>0.3</v>
      </c>
      <c r="J24" s="133">
        <v>0</v>
      </c>
      <c r="K24" s="133">
        <v>0</v>
      </c>
      <c r="L24" s="117">
        <v>0.8</v>
      </c>
    </row>
    <row r="25" spans="1:12" ht="14.25">
      <c r="A25" s="116" t="s">
        <v>21</v>
      </c>
      <c r="B25" s="116" t="s">
        <v>14</v>
      </c>
      <c r="C25" s="133">
        <v>0.2</v>
      </c>
      <c r="D25" s="133">
        <v>0.2</v>
      </c>
      <c r="E25" s="133">
        <v>0.2</v>
      </c>
      <c r="F25" s="133">
        <v>0.3</v>
      </c>
      <c r="G25" s="133">
        <v>0.3</v>
      </c>
      <c r="H25" s="133">
        <v>0.2</v>
      </c>
      <c r="I25" s="133">
        <v>0.2</v>
      </c>
      <c r="J25" s="133">
        <v>0</v>
      </c>
      <c r="K25" s="133">
        <v>0</v>
      </c>
      <c r="L25" s="117">
        <v>0</v>
      </c>
    </row>
    <row r="26" spans="1:12" ht="15">
      <c r="A26" s="121"/>
      <c r="B26" s="121" t="s">
        <v>23</v>
      </c>
      <c r="C26" s="68">
        <v>318.8</v>
      </c>
      <c r="D26" s="68">
        <v>370.4</v>
      </c>
      <c r="E26" s="68">
        <v>318.8</v>
      </c>
      <c r="F26" s="68">
        <v>451.5</v>
      </c>
      <c r="G26" s="68">
        <v>466.2</v>
      </c>
      <c r="H26" s="68">
        <f>SUM(H2:H25)</f>
        <v>285.40000000000003</v>
      </c>
      <c r="I26" s="68">
        <v>361.8</v>
      </c>
      <c r="J26" s="68">
        <v>371.2</v>
      </c>
      <c r="K26" s="68">
        <v>403</v>
      </c>
      <c r="L26" s="121">
        <v>424.4</v>
      </c>
    </row>
    <row r="27" ht="14.25">
      <c r="B27" s="123" t="s">
        <v>40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B10" sqref="B10"/>
    </sheetView>
  </sheetViews>
  <sheetFormatPr defaultColWidth="9.140625" defaultRowHeight="12.75"/>
  <cols>
    <col min="1" max="1" width="8.57421875" style="123" bestFit="1" customWidth="1"/>
    <col min="2" max="2" width="40.57421875" style="123" bestFit="1" customWidth="1"/>
    <col min="3" max="7" width="8.140625" style="119" bestFit="1" customWidth="1"/>
    <col min="8" max="8" width="9.140625" style="119" bestFit="1" customWidth="1"/>
    <col min="9" max="9" width="10.140625" style="119" bestFit="1" customWidth="1"/>
    <col min="10" max="10" width="8.140625" style="119" bestFit="1" customWidth="1"/>
    <col min="11" max="11" width="9.140625" style="119" bestFit="1" customWidth="1"/>
    <col min="12" max="12" width="9.00390625" style="124" bestFit="1" customWidth="1"/>
    <col min="13" max="14" width="9.140625" style="124" customWidth="1"/>
    <col min="15" max="16384" width="9.140625" style="123" customWidth="1"/>
  </cols>
  <sheetData>
    <row r="1" spans="1:12" ht="15">
      <c r="A1" s="113" t="s">
        <v>0</v>
      </c>
      <c r="B1" s="113" t="s">
        <v>1</v>
      </c>
      <c r="C1" s="131">
        <v>36722</v>
      </c>
      <c r="D1" s="131">
        <v>36739</v>
      </c>
      <c r="E1" s="131">
        <v>36753</v>
      </c>
      <c r="F1" s="131">
        <v>36770</v>
      </c>
      <c r="G1" s="131">
        <v>36784</v>
      </c>
      <c r="H1" s="132">
        <v>36861</v>
      </c>
      <c r="I1" s="134">
        <v>36875</v>
      </c>
      <c r="J1" s="132">
        <v>36526</v>
      </c>
      <c r="K1" s="132">
        <v>36540</v>
      </c>
      <c r="L1" s="114">
        <v>36557</v>
      </c>
    </row>
    <row r="2" spans="1:12" ht="14.25">
      <c r="A2" s="116" t="s">
        <v>2</v>
      </c>
      <c r="B2" s="116" t="s">
        <v>3</v>
      </c>
      <c r="C2" s="133">
        <v>97.3</v>
      </c>
      <c r="D2" s="133">
        <v>127.5</v>
      </c>
      <c r="E2" s="133">
        <v>148.8</v>
      </c>
      <c r="F2" s="133">
        <v>163.7</v>
      </c>
      <c r="G2" s="133">
        <v>158.3</v>
      </c>
      <c r="H2" s="133">
        <v>145.1</v>
      </c>
      <c r="I2" s="119">
        <v>113.5</v>
      </c>
      <c r="J2" s="133">
        <v>133.2</v>
      </c>
      <c r="K2" s="133">
        <v>144.7</v>
      </c>
      <c r="L2" s="117">
        <f>SUM(142.1-0.5)</f>
        <v>141.6</v>
      </c>
    </row>
    <row r="3" spans="1:12" ht="14.25">
      <c r="A3" s="116" t="s">
        <v>4</v>
      </c>
      <c r="B3" s="116" t="s">
        <v>5</v>
      </c>
      <c r="C3" s="133">
        <v>12.7</v>
      </c>
      <c r="D3" s="133">
        <v>13.9</v>
      </c>
      <c r="E3" s="133">
        <v>14.4</v>
      </c>
      <c r="F3" s="133">
        <v>14.8</v>
      </c>
      <c r="G3" s="133">
        <v>14.4</v>
      </c>
      <c r="H3" s="133">
        <v>15.5</v>
      </c>
      <c r="I3" s="119">
        <v>14.6</v>
      </c>
      <c r="J3" s="133">
        <v>12.1</v>
      </c>
      <c r="K3" s="133">
        <v>12.3</v>
      </c>
      <c r="L3" s="117">
        <v>13.5</v>
      </c>
    </row>
    <row r="4" spans="1:12" ht="14.25">
      <c r="A4" s="116" t="s">
        <v>6</v>
      </c>
      <c r="B4" s="116" t="s">
        <v>7</v>
      </c>
      <c r="C4" s="133">
        <v>19.7</v>
      </c>
      <c r="D4" s="133">
        <v>21.8</v>
      </c>
      <c r="E4" s="133">
        <v>22.8</v>
      </c>
      <c r="F4" s="133">
        <v>21.2</v>
      </c>
      <c r="G4" s="133">
        <v>24.1</v>
      </c>
      <c r="H4" s="133">
        <v>24.6</v>
      </c>
      <c r="I4" s="119">
        <v>28</v>
      </c>
      <c r="J4" s="133">
        <v>23.7</v>
      </c>
      <c r="K4" s="133">
        <v>37.1</v>
      </c>
      <c r="L4" s="117">
        <f>SUM(1.3+0.9+28.2)</f>
        <v>30.4</v>
      </c>
    </row>
    <row r="5" spans="1:12" ht="14.25">
      <c r="A5" s="116" t="s">
        <v>6</v>
      </c>
      <c r="B5" s="116" t="s">
        <v>8</v>
      </c>
      <c r="C5" s="133">
        <v>7.4</v>
      </c>
      <c r="D5" s="133">
        <v>7.4</v>
      </c>
      <c r="E5" s="133">
        <v>8.2</v>
      </c>
      <c r="F5" s="133">
        <v>8.4</v>
      </c>
      <c r="G5" s="133">
        <v>9.9</v>
      </c>
      <c r="H5" s="133">
        <v>6.1</v>
      </c>
      <c r="I5" s="119">
        <v>6.3</v>
      </c>
      <c r="J5" s="133">
        <v>9.3</v>
      </c>
      <c r="K5" s="133">
        <v>9.6</v>
      </c>
      <c r="L5" s="117">
        <f>SUM(6.3+3.1)</f>
        <v>9.4</v>
      </c>
    </row>
    <row r="6" spans="1:12" ht="14.25">
      <c r="A6" s="116" t="s">
        <v>6</v>
      </c>
      <c r="B6" s="116" t="s">
        <v>25</v>
      </c>
      <c r="C6" s="133">
        <v>17.5</v>
      </c>
      <c r="D6" s="133">
        <v>21.5</v>
      </c>
      <c r="E6" s="133">
        <v>23</v>
      </c>
      <c r="F6" s="133">
        <v>26.3</v>
      </c>
      <c r="G6" s="133">
        <v>29</v>
      </c>
      <c r="H6" s="133">
        <v>18.8</v>
      </c>
      <c r="I6" s="119">
        <v>25.5</v>
      </c>
      <c r="J6" s="133">
        <v>20.1</v>
      </c>
      <c r="K6" s="133">
        <v>22.3</v>
      </c>
      <c r="L6" s="117">
        <v>24.8</v>
      </c>
    </row>
    <row r="7" spans="1:12" ht="14.25">
      <c r="A7" s="116" t="s">
        <v>26</v>
      </c>
      <c r="B7" s="116" t="s">
        <v>9</v>
      </c>
      <c r="C7" s="133">
        <v>20.7</v>
      </c>
      <c r="D7" s="133">
        <v>25.6</v>
      </c>
      <c r="E7" s="133">
        <v>27.3</v>
      </c>
      <c r="F7" s="133">
        <v>42.4</v>
      </c>
      <c r="G7" s="133">
        <v>41.1</v>
      </c>
      <c r="H7" s="133">
        <v>25.5</v>
      </c>
      <c r="I7" s="119">
        <v>30.2</v>
      </c>
      <c r="J7" s="133">
        <v>35.7</v>
      </c>
      <c r="K7" s="133">
        <v>41.4</v>
      </c>
      <c r="L7" s="117">
        <f>SUM(5.3+0.3+0.3+6.7+0.3+8.2+3.5+7.8+0.5+0.3+8.1)</f>
        <v>41.3</v>
      </c>
    </row>
    <row r="8" spans="1:12" ht="14.25">
      <c r="A8" s="116" t="s">
        <v>6</v>
      </c>
      <c r="B8" s="116" t="s">
        <v>31</v>
      </c>
      <c r="C8" s="133">
        <v>57.1</v>
      </c>
      <c r="D8" s="133">
        <v>67.7</v>
      </c>
      <c r="E8" s="133">
        <v>68.9</v>
      </c>
      <c r="F8" s="133">
        <v>62.6</v>
      </c>
      <c r="G8" s="133">
        <v>71.5</v>
      </c>
      <c r="H8" s="133">
        <v>69.7</v>
      </c>
      <c r="I8" s="119">
        <v>73.5</v>
      </c>
      <c r="J8" s="133">
        <v>65</v>
      </c>
      <c r="K8" s="133">
        <v>66.7</v>
      </c>
      <c r="L8" s="117">
        <f>SUM(37.5+25+5.3)</f>
        <v>67.8</v>
      </c>
    </row>
    <row r="9" spans="1:12" ht="14.25">
      <c r="A9" s="116" t="s">
        <v>6</v>
      </c>
      <c r="B9" s="116" t="s">
        <v>32</v>
      </c>
      <c r="C9" s="133">
        <v>5.2</v>
      </c>
      <c r="D9" s="133">
        <v>6.3</v>
      </c>
      <c r="E9" s="133">
        <v>7.6</v>
      </c>
      <c r="F9" s="133">
        <v>7.3</v>
      </c>
      <c r="G9" s="133">
        <v>7.8</v>
      </c>
      <c r="H9" s="133">
        <v>4.4</v>
      </c>
      <c r="I9" s="119">
        <v>4.9</v>
      </c>
      <c r="J9" s="133">
        <v>9.2</v>
      </c>
      <c r="K9" s="133">
        <v>9.7</v>
      </c>
      <c r="L9" s="117">
        <v>10.2</v>
      </c>
    </row>
    <row r="10" spans="1:12" ht="14.25">
      <c r="A10" s="116" t="s">
        <v>6</v>
      </c>
      <c r="B10" s="287" t="s">
        <v>48</v>
      </c>
      <c r="C10" s="133">
        <v>5.7</v>
      </c>
      <c r="D10" s="133">
        <v>6.3</v>
      </c>
      <c r="E10" s="133">
        <v>6.8</v>
      </c>
      <c r="F10" s="133">
        <v>7.8</v>
      </c>
      <c r="G10" s="133">
        <v>7.3</v>
      </c>
      <c r="H10" s="133">
        <v>3.6</v>
      </c>
      <c r="I10" s="119">
        <v>4.3</v>
      </c>
      <c r="J10" s="133">
        <v>7.7</v>
      </c>
      <c r="K10" s="133">
        <v>8.7</v>
      </c>
      <c r="L10" s="117">
        <v>8.8</v>
      </c>
    </row>
    <row r="11" spans="1:12" ht="14.25">
      <c r="A11" s="116" t="s">
        <v>10</v>
      </c>
      <c r="B11" s="116" t="s">
        <v>11</v>
      </c>
      <c r="C11" s="133">
        <v>12.2</v>
      </c>
      <c r="D11" s="133">
        <v>14.1</v>
      </c>
      <c r="E11" s="133">
        <v>14.7</v>
      </c>
      <c r="F11" s="133">
        <v>14.4</v>
      </c>
      <c r="G11" s="133">
        <v>14.2</v>
      </c>
      <c r="H11" s="133">
        <v>9.5</v>
      </c>
      <c r="I11" s="119">
        <v>10.7</v>
      </c>
      <c r="J11" s="133">
        <v>11.8</v>
      </c>
      <c r="K11" s="133">
        <v>12.5</v>
      </c>
      <c r="L11" s="117">
        <v>13.8</v>
      </c>
    </row>
    <row r="12" spans="1:12" ht="14.25">
      <c r="A12" s="116" t="s">
        <v>10</v>
      </c>
      <c r="B12" s="116" t="s">
        <v>12</v>
      </c>
      <c r="C12" s="133">
        <v>6.1</v>
      </c>
      <c r="D12" s="133">
        <v>6.9</v>
      </c>
      <c r="E12" s="133">
        <v>7.8</v>
      </c>
      <c r="F12" s="133">
        <v>9.9</v>
      </c>
      <c r="G12" s="133">
        <v>12.1</v>
      </c>
      <c r="H12" s="133">
        <v>10.2</v>
      </c>
      <c r="I12" s="119">
        <v>8.5</v>
      </c>
      <c r="J12" s="133">
        <v>8.9</v>
      </c>
      <c r="K12" s="133">
        <v>11</v>
      </c>
      <c r="L12" s="117">
        <v>16</v>
      </c>
    </row>
    <row r="13" spans="1:12" ht="14.25">
      <c r="A13" s="116" t="s">
        <v>10</v>
      </c>
      <c r="B13" s="116" t="s">
        <v>13</v>
      </c>
      <c r="C13" s="133">
        <v>6.2</v>
      </c>
      <c r="D13" s="133">
        <v>7</v>
      </c>
      <c r="E13" s="133">
        <v>11</v>
      </c>
      <c r="F13" s="133">
        <v>12</v>
      </c>
      <c r="G13" s="133">
        <v>13</v>
      </c>
      <c r="H13" s="133">
        <v>2.8</v>
      </c>
      <c r="I13" s="119">
        <v>2.8</v>
      </c>
      <c r="J13" s="133">
        <v>11</v>
      </c>
      <c r="K13" s="133">
        <v>12.2</v>
      </c>
      <c r="L13" s="117">
        <v>12</v>
      </c>
    </row>
    <row r="14" spans="1:12" ht="14.25">
      <c r="A14" s="116" t="s">
        <v>34</v>
      </c>
      <c r="B14" s="116" t="s">
        <v>41</v>
      </c>
      <c r="C14" s="133">
        <v>14.5</v>
      </c>
      <c r="D14" s="133">
        <v>15.3</v>
      </c>
      <c r="E14" s="133">
        <v>16.1</v>
      </c>
      <c r="F14" s="133">
        <v>16.9</v>
      </c>
      <c r="G14" s="133">
        <v>17.8</v>
      </c>
      <c r="H14" s="133">
        <v>5.3</v>
      </c>
      <c r="I14" s="119">
        <v>11.3</v>
      </c>
      <c r="J14" s="133">
        <v>15.5</v>
      </c>
      <c r="K14" s="133"/>
      <c r="L14" s="117">
        <v>22</v>
      </c>
    </row>
    <row r="15" spans="1:12" ht="14.25">
      <c r="A15" s="116" t="s">
        <v>10</v>
      </c>
      <c r="B15" s="116" t="s">
        <v>14</v>
      </c>
      <c r="C15" s="133">
        <v>18.7</v>
      </c>
      <c r="D15" s="133">
        <v>19.1</v>
      </c>
      <c r="E15" s="133">
        <v>25.1</v>
      </c>
      <c r="F15" s="133">
        <v>27.6</v>
      </c>
      <c r="G15" s="133">
        <v>29.1</v>
      </c>
      <c r="H15" s="133">
        <v>14.2</v>
      </c>
      <c r="I15" s="119">
        <v>17.4</v>
      </c>
      <c r="J15" s="133">
        <v>21.4</v>
      </c>
      <c r="K15" s="133">
        <v>26.2</v>
      </c>
      <c r="L15" s="117">
        <f>SUM(8+5.5+3+8.3+1+3)</f>
        <v>28.8</v>
      </c>
    </row>
    <row r="16" spans="1:12" ht="14.25">
      <c r="A16" s="116" t="s">
        <v>29</v>
      </c>
      <c r="B16" s="116" t="s">
        <v>30</v>
      </c>
      <c r="C16" s="133" t="s">
        <v>38</v>
      </c>
      <c r="D16" s="133" t="s">
        <v>38</v>
      </c>
      <c r="E16" s="133" t="s">
        <v>38</v>
      </c>
      <c r="F16" s="133" t="s">
        <v>38</v>
      </c>
      <c r="G16" s="133" t="s">
        <v>38</v>
      </c>
      <c r="H16" s="133">
        <v>0</v>
      </c>
      <c r="I16" s="119" t="s">
        <v>27</v>
      </c>
      <c r="J16" s="133">
        <v>0</v>
      </c>
      <c r="K16" s="133">
        <v>0</v>
      </c>
      <c r="L16" s="117">
        <v>0</v>
      </c>
    </row>
    <row r="17" spans="1:12" ht="14.25">
      <c r="A17" s="116" t="s">
        <v>29</v>
      </c>
      <c r="B17" s="116" t="s">
        <v>36</v>
      </c>
      <c r="C17" s="133" t="s">
        <v>38</v>
      </c>
      <c r="D17" s="133" t="s">
        <v>38</v>
      </c>
      <c r="E17" s="133" t="s">
        <v>38</v>
      </c>
      <c r="F17" s="133" t="s">
        <v>38</v>
      </c>
      <c r="G17" s="133" t="s">
        <v>38</v>
      </c>
      <c r="H17" s="133">
        <v>0</v>
      </c>
      <c r="I17" s="119" t="s">
        <v>27</v>
      </c>
      <c r="J17" s="133">
        <v>0</v>
      </c>
      <c r="K17" s="133">
        <v>0</v>
      </c>
      <c r="L17" s="117">
        <v>0</v>
      </c>
    </row>
    <row r="18" spans="1:12" ht="14.25">
      <c r="A18" s="116" t="s">
        <v>29</v>
      </c>
      <c r="B18" s="116" t="s">
        <v>37</v>
      </c>
      <c r="C18" s="133" t="s">
        <v>38</v>
      </c>
      <c r="D18" s="133" t="s">
        <v>38</v>
      </c>
      <c r="E18" s="133" t="s">
        <v>38</v>
      </c>
      <c r="F18" s="133" t="s">
        <v>38</v>
      </c>
      <c r="G18" s="133" t="s">
        <v>38</v>
      </c>
      <c r="H18" s="119" t="s">
        <v>27</v>
      </c>
      <c r="I18" s="133" t="s">
        <v>27</v>
      </c>
      <c r="J18" s="119" t="s">
        <v>27</v>
      </c>
      <c r="K18" s="133" t="s">
        <v>27</v>
      </c>
      <c r="L18" s="120" t="s">
        <v>27</v>
      </c>
    </row>
    <row r="19" spans="1:12" ht="14.25">
      <c r="A19" s="116" t="s">
        <v>29</v>
      </c>
      <c r="B19" s="116" t="s">
        <v>35</v>
      </c>
      <c r="C19" s="133" t="s">
        <v>38</v>
      </c>
      <c r="D19" s="133" t="s">
        <v>38</v>
      </c>
      <c r="E19" s="133" t="s">
        <v>38</v>
      </c>
      <c r="F19" s="133" t="s">
        <v>38</v>
      </c>
      <c r="G19" s="133" t="s">
        <v>38</v>
      </c>
      <c r="H19" s="119" t="s">
        <v>27</v>
      </c>
      <c r="I19" s="133" t="s">
        <v>27</v>
      </c>
      <c r="J19" s="119" t="s">
        <v>27</v>
      </c>
      <c r="K19" s="133" t="s">
        <v>27</v>
      </c>
      <c r="L19" s="120" t="s">
        <v>27</v>
      </c>
    </row>
    <row r="20" spans="1:12" ht="14.25">
      <c r="A20" s="116" t="s">
        <v>15</v>
      </c>
      <c r="B20" s="116" t="s">
        <v>16</v>
      </c>
      <c r="C20" s="133">
        <v>0.8</v>
      </c>
      <c r="D20" s="133">
        <v>0.8</v>
      </c>
      <c r="E20" s="133">
        <v>2</v>
      </c>
      <c r="F20" s="133">
        <v>2.3</v>
      </c>
      <c r="G20" s="133">
        <v>3</v>
      </c>
      <c r="H20" s="133">
        <v>1.8</v>
      </c>
      <c r="I20" s="119">
        <v>1.8</v>
      </c>
      <c r="J20" s="133">
        <v>2.5</v>
      </c>
      <c r="K20" s="133">
        <v>3</v>
      </c>
      <c r="L20" s="117">
        <v>3</v>
      </c>
    </row>
    <row r="21" spans="1:12" ht="14.25">
      <c r="A21" s="116" t="s">
        <v>15</v>
      </c>
      <c r="B21" s="116" t="s">
        <v>17</v>
      </c>
      <c r="C21" s="133">
        <v>0</v>
      </c>
      <c r="D21" s="133">
        <v>0</v>
      </c>
      <c r="E21" s="133">
        <v>0</v>
      </c>
      <c r="F21" s="133">
        <v>0</v>
      </c>
      <c r="G21" s="133">
        <v>0.3</v>
      </c>
      <c r="H21" s="133">
        <v>0</v>
      </c>
      <c r="I21" s="119">
        <v>0</v>
      </c>
      <c r="J21" s="133">
        <v>0</v>
      </c>
      <c r="K21" s="133">
        <v>0</v>
      </c>
      <c r="L21" s="117">
        <v>0</v>
      </c>
    </row>
    <row r="22" spans="1:12" ht="14.25">
      <c r="A22" s="116" t="s">
        <v>28</v>
      </c>
      <c r="B22" s="116" t="s">
        <v>18</v>
      </c>
      <c r="C22" s="133">
        <v>11.2</v>
      </c>
      <c r="D22" s="133">
        <v>16.9</v>
      </c>
      <c r="E22" s="133">
        <v>22.7</v>
      </c>
      <c r="F22" s="133">
        <v>32.5</v>
      </c>
      <c r="G22" s="133">
        <v>37.7</v>
      </c>
      <c r="H22" s="133">
        <v>21.9</v>
      </c>
      <c r="I22" s="119">
        <v>23.9</v>
      </c>
      <c r="J22" s="133">
        <v>24.3</v>
      </c>
      <c r="K22" s="133">
        <v>29.4</v>
      </c>
      <c r="L22" s="117">
        <v>36.1</v>
      </c>
    </row>
    <row r="23" spans="1:12" ht="14.25">
      <c r="A23" s="116" t="s">
        <v>19</v>
      </c>
      <c r="B23" s="116" t="s">
        <v>20</v>
      </c>
      <c r="C23" s="133">
        <v>0.3</v>
      </c>
      <c r="D23" s="133">
        <v>0.3</v>
      </c>
      <c r="E23" s="133">
        <v>0.6</v>
      </c>
      <c r="F23" s="133">
        <v>2.6</v>
      </c>
      <c r="G23" s="133">
        <v>3.3</v>
      </c>
      <c r="H23" s="133">
        <v>0.3</v>
      </c>
      <c r="I23" s="119">
        <v>0.3</v>
      </c>
      <c r="J23" s="133">
        <v>0.8</v>
      </c>
      <c r="K23" s="133">
        <v>0.8</v>
      </c>
      <c r="L23" s="117">
        <v>2.3</v>
      </c>
    </row>
    <row r="24" spans="1:12" ht="14.25">
      <c r="A24" s="116" t="s">
        <v>21</v>
      </c>
      <c r="B24" s="116" t="s">
        <v>22</v>
      </c>
      <c r="C24" s="133">
        <v>0</v>
      </c>
      <c r="D24" s="133">
        <v>0</v>
      </c>
      <c r="E24" s="133">
        <v>0.8</v>
      </c>
      <c r="F24" s="133">
        <v>0.8</v>
      </c>
      <c r="G24" s="133">
        <v>0.8</v>
      </c>
      <c r="H24" s="133">
        <v>0</v>
      </c>
      <c r="I24" s="119">
        <v>0</v>
      </c>
      <c r="J24" s="133">
        <v>0.3</v>
      </c>
      <c r="K24" s="133">
        <v>0.3</v>
      </c>
      <c r="L24" s="117">
        <v>0.5</v>
      </c>
    </row>
    <row r="25" spans="1:12" ht="14.25">
      <c r="A25" s="116" t="s">
        <v>21</v>
      </c>
      <c r="B25" s="116" t="s">
        <v>14</v>
      </c>
      <c r="C25" s="133">
        <v>0.3</v>
      </c>
      <c r="D25" s="133">
        <v>0.3</v>
      </c>
      <c r="E25" s="133">
        <v>0.3</v>
      </c>
      <c r="F25" s="133">
        <v>0.3</v>
      </c>
      <c r="G25" s="133">
        <v>0.3</v>
      </c>
      <c r="H25" s="133">
        <v>0.3</v>
      </c>
      <c r="I25" s="119">
        <v>0.8</v>
      </c>
      <c r="J25" s="133">
        <v>0</v>
      </c>
      <c r="K25" s="133">
        <v>0.4</v>
      </c>
      <c r="L25" s="117">
        <v>0</v>
      </c>
    </row>
    <row r="26" spans="1:12" ht="15">
      <c r="A26" s="121"/>
      <c r="B26" s="121" t="s">
        <v>23</v>
      </c>
      <c r="C26" s="68">
        <f>SUM(C2:C25)</f>
        <v>313.59999999999997</v>
      </c>
      <c r="D26" s="68">
        <v>378.4</v>
      </c>
      <c r="E26" s="68">
        <v>428.9</v>
      </c>
      <c r="F26" s="68">
        <v>474.9</v>
      </c>
      <c r="G26" s="68">
        <v>496.2</v>
      </c>
      <c r="H26" s="68">
        <v>379</v>
      </c>
      <c r="I26" s="122">
        <v>377.9</v>
      </c>
      <c r="J26" s="68">
        <v>415.8</v>
      </c>
      <c r="K26" s="68">
        <v>462.1</v>
      </c>
      <c r="L26" s="121">
        <v>485.6</v>
      </c>
    </row>
    <row r="27" ht="14.25">
      <c r="B27" s="123" t="s">
        <v>40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123" customWidth="1"/>
    <col min="2" max="2" width="34.00390625" style="123" customWidth="1"/>
    <col min="3" max="3" width="9.140625" style="119" customWidth="1"/>
    <col min="4" max="6" width="10.140625" style="119" bestFit="1" customWidth="1"/>
    <col min="7" max="7" width="9.140625" style="119" customWidth="1"/>
    <col min="8" max="8" width="9.28125" style="119" customWidth="1"/>
    <col min="9" max="11" width="9.140625" style="119" customWidth="1"/>
    <col min="12" max="14" width="9.140625" style="124" customWidth="1"/>
    <col min="15" max="16384" width="9.140625" style="123" customWidth="1"/>
  </cols>
  <sheetData>
    <row r="1" spans="1:6" ht="15">
      <c r="A1" s="113" t="s">
        <v>0</v>
      </c>
      <c r="B1" s="113" t="s">
        <v>1</v>
      </c>
      <c r="C1" s="131">
        <v>37135</v>
      </c>
      <c r="D1" s="132">
        <v>37226</v>
      </c>
      <c r="E1" s="134">
        <v>37240</v>
      </c>
      <c r="F1" s="134">
        <v>36892</v>
      </c>
    </row>
    <row r="2" spans="1:6" ht="14.25">
      <c r="A2" s="116" t="s">
        <v>2</v>
      </c>
      <c r="B2" s="116" t="s">
        <v>3</v>
      </c>
      <c r="C2" s="133">
        <v>192.8</v>
      </c>
      <c r="D2" s="119">
        <v>154.96</v>
      </c>
      <c r="E2" s="119">
        <v>165.71</v>
      </c>
      <c r="F2" s="119">
        <v>159.8</v>
      </c>
    </row>
    <row r="3" spans="1:6" ht="14.25">
      <c r="A3" s="116" t="s">
        <v>4</v>
      </c>
      <c r="B3" s="116" t="s">
        <v>5</v>
      </c>
      <c r="C3" s="133">
        <v>44</v>
      </c>
      <c r="D3" s="119">
        <v>37</v>
      </c>
      <c r="E3" s="119">
        <v>40.83</v>
      </c>
      <c r="F3" s="119">
        <v>15.8</v>
      </c>
    </row>
    <row r="4" spans="1:6" ht="14.25">
      <c r="A4" s="116" t="s">
        <v>6</v>
      </c>
      <c r="B4" s="116" t="s">
        <v>7</v>
      </c>
      <c r="C4" s="133">
        <v>42</v>
      </c>
      <c r="D4" s="119">
        <v>26.83</v>
      </c>
      <c r="E4" s="119">
        <v>35.67</v>
      </c>
      <c r="F4" s="119">
        <v>32.2</v>
      </c>
    </row>
    <row r="5" spans="1:6" ht="14.25">
      <c r="A5" s="116" t="s">
        <v>6</v>
      </c>
      <c r="B5" s="116" t="s">
        <v>8</v>
      </c>
      <c r="C5" s="133">
        <v>8.1</v>
      </c>
      <c r="D5" s="119">
        <v>3.04</v>
      </c>
      <c r="E5" s="119">
        <v>5.46</v>
      </c>
      <c r="F5" s="119">
        <v>6.8</v>
      </c>
    </row>
    <row r="6" spans="1:6" ht="14.25">
      <c r="A6" s="116" t="s">
        <v>6</v>
      </c>
      <c r="B6" s="116" t="s">
        <v>25</v>
      </c>
      <c r="C6" s="133">
        <v>23.8</v>
      </c>
      <c r="D6" s="119">
        <v>10.5</v>
      </c>
      <c r="E6" s="119">
        <v>12.25</v>
      </c>
      <c r="F6" s="119">
        <v>26.8</v>
      </c>
    </row>
    <row r="7" spans="1:6" ht="14.25">
      <c r="A7" s="116" t="s">
        <v>26</v>
      </c>
      <c r="B7" s="116" t="s">
        <v>9</v>
      </c>
      <c r="C7" s="133">
        <v>36.8</v>
      </c>
      <c r="D7" s="119">
        <v>17.67</v>
      </c>
      <c r="E7" s="119">
        <v>26.33</v>
      </c>
      <c r="F7" s="119">
        <v>31.3</v>
      </c>
    </row>
    <row r="8" spans="1:6" ht="14.25">
      <c r="A8" s="116" t="s">
        <v>6</v>
      </c>
      <c r="B8" s="116" t="s">
        <v>31</v>
      </c>
      <c r="C8" s="133">
        <v>88.2</v>
      </c>
      <c r="D8" s="119">
        <v>66.17</v>
      </c>
      <c r="E8" s="119">
        <v>77.08</v>
      </c>
      <c r="F8" s="119">
        <v>77.9</v>
      </c>
    </row>
    <row r="9" spans="1:6" ht="14.25">
      <c r="A9" s="116" t="s">
        <v>6</v>
      </c>
      <c r="B9" s="116" t="s">
        <v>32</v>
      </c>
      <c r="C9" s="133">
        <v>4.3</v>
      </c>
      <c r="D9" s="119">
        <v>1.5</v>
      </c>
      <c r="E9" s="119">
        <v>2.25</v>
      </c>
      <c r="F9" s="119">
        <v>7.2</v>
      </c>
    </row>
    <row r="10" spans="1:6" ht="14.25">
      <c r="A10" s="116" t="s">
        <v>6</v>
      </c>
      <c r="B10" s="287" t="s">
        <v>48</v>
      </c>
      <c r="C10" s="133">
        <v>7.3</v>
      </c>
      <c r="D10" s="119">
        <v>4.75</v>
      </c>
      <c r="E10" s="119">
        <v>5</v>
      </c>
      <c r="F10" s="119">
        <v>4.6</v>
      </c>
    </row>
    <row r="11" spans="1:6" ht="14.25">
      <c r="A11" s="116" t="s">
        <v>10</v>
      </c>
      <c r="B11" s="116" t="s">
        <v>11</v>
      </c>
      <c r="C11" s="133">
        <v>9.9</v>
      </c>
      <c r="D11" s="119">
        <v>4.58</v>
      </c>
      <c r="E11" s="119">
        <v>5.83</v>
      </c>
      <c r="F11" s="119">
        <v>11.8</v>
      </c>
    </row>
    <row r="12" spans="1:6" ht="14.25">
      <c r="A12" s="116" t="s">
        <v>10</v>
      </c>
      <c r="B12" s="116" t="s">
        <v>12</v>
      </c>
      <c r="C12" s="133">
        <v>23</v>
      </c>
      <c r="D12" s="119">
        <v>6.92</v>
      </c>
      <c r="E12" s="119">
        <v>10.29</v>
      </c>
      <c r="F12" s="119">
        <v>11.2</v>
      </c>
    </row>
    <row r="13" spans="1:6" ht="14.25">
      <c r="A13" s="116" t="s">
        <v>10</v>
      </c>
      <c r="B13" s="116" t="s">
        <v>13</v>
      </c>
      <c r="C13" s="133">
        <v>25.3</v>
      </c>
      <c r="D13" s="119">
        <v>9.5</v>
      </c>
      <c r="E13" s="119">
        <v>9.83</v>
      </c>
      <c r="F13" s="119">
        <v>8.8</v>
      </c>
    </row>
    <row r="14" spans="1:6" ht="14.25">
      <c r="A14" s="116" t="s">
        <v>34</v>
      </c>
      <c r="B14" s="116" t="s">
        <v>41</v>
      </c>
      <c r="C14" s="133">
        <v>4.6</v>
      </c>
      <c r="D14" s="119">
        <v>12.92</v>
      </c>
      <c r="E14" s="119">
        <v>16</v>
      </c>
      <c r="F14" s="119">
        <v>15.9</v>
      </c>
    </row>
    <row r="15" spans="1:6" ht="14.25">
      <c r="A15" s="116" t="s">
        <v>10</v>
      </c>
      <c r="B15" s="116" t="s">
        <v>14</v>
      </c>
      <c r="C15" s="133">
        <v>30.6</v>
      </c>
      <c r="D15" s="119">
        <v>16.33</v>
      </c>
      <c r="E15" s="119">
        <v>22.58</v>
      </c>
      <c r="F15" s="119">
        <v>20</v>
      </c>
    </row>
    <row r="16" spans="1:6" ht="14.25">
      <c r="A16" s="116" t="s">
        <v>29</v>
      </c>
      <c r="B16" s="116" t="s">
        <v>30</v>
      </c>
      <c r="C16" s="133" t="s">
        <v>38</v>
      </c>
      <c r="D16" s="119">
        <v>0.5</v>
      </c>
      <c r="E16" s="119">
        <v>1</v>
      </c>
      <c r="F16" s="119">
        <v>0</v>
      </c>
    </row>
    <row r="17" spans="1:6" ht="14.25">
      <c r="A17" s="116" t="s">
        <v>29</v>
      </c>
      <c r="B17" s="116" t="s">
        <v>36</v>
      </c>
      <c r="C17" s="133" t="s">
        <v>38</v>
      </c>
      <c r="D17" s="119">
        <v>0</v>
      </c>
      <c r="E17" s="119">
        <v>0</v>
      </c>
      <c r="F17" s="119">
        <v>0</v>
      </c>
    </row>
    <row r="18" spans="1:6" ht="14.25">
      <c r="A18" s="116" t="s">
        <v>29</v>
      </c>
      <c r="B18" s="116" t="s">
        <v>37</v>
      </c>
      <c r="C18" s="133" t="s">
        <v>38</v>
      </c>
      <c r="D18" s="133" t="s">
        <v>27</v>
      </c>
      <c r="E18" s="133" t="s">
        <v>27</v>
      </c>
      <c r="F18" s="133" t="s">
        <v>27</v>
      </c>
    </row>
    <row r="19" spans="1:6" ht="14.25">
      <c r="A19" s="116" t="s">
        <v>29</v>
      </c>
      <c r="B19" s="116" t="s">
        <v>35</v>
      </c>
      <c r="C19" s="133" t="s">
        <v>38</v>
      </c>
      <c r="D19" s="133" t="s">
        <v>27</v>
      </c>
      <c r="E19" s="133" t="s">
        <v>27</v>
      </c>
      <c r="F19" s="133" t="s">
        <v>27</v>
      </c>
    </row>
    <row r="20" spans="1:6" ht="14.25">
      <c r="A20" s="116" t="s">
        <v>15</v>
      </c>
      <c r="B20" s="116" t="s">
        <v>16</v>
      </c>
      <c r="C20" s="133">
        <v>0</v>
      </c>
      <c r="D20" s="119">
        <v>0</v>
      </c>
      <c r="E20" s="119">
        <v>2</v>
      </c>
      <c r="F20" s="119">
        <v>1.8</v>
      </c>
    </row>
    <row r="21" spans="1:6" ht="14.25">
      <c r="A21" s="116" t="s">
        <v>15</v>
      </c>
      <c r="B21" s="116" t="s">
        <v>17</v>
      </c>
      <c r="C21" s="133">
        <v>0</v>
      </c>
      <c r="D21" s="119">
        <v>0</v>
      </c>
      <c r="E21" s="119">
        <v>0</v>
      </c>
      <c r="F21" s="119">
        <v>0</v>
      </c>
    </row>
    <row r="22" spans="1:6" ht="14.25">
      <c r="A22" s="116" t="s">
        <v>28</v>
      </c>
      <c r="B22" s="116" t="s">
        <v>18</v>
      </c>
      <c r="C22" s="133">
        <v>30.8</v>
      </c>
      <c r="D22" s="119">
        <v>13.5</v>
      </c>
      <c r="E22" s="119">
        <v>19.42</v>
      </c>
      <c r="F22" s="119">
        <v>25.2</v>
      </c>
    </row>
    <row r="23" spans="1:6" ht="14.25">
      <c r="A23" s="116" t="s">
        <v>19</v>
      </c>
      <c r="B23" s="116" t="s">
        <v>20</v>
      </c>
      <c r="C23" s="133">
        <v>0</v>
      </c>
      <c r="D23" s="119">
        <v>0</v>
      </c>
      <c r="E23" s="119">
        <v>0</v>
      </c>
      <c r="F23" s="119">
        <v>0.8</v>
      </c>
    </row>
    <row r="24" spans="1:6" ht="14.25">
      <c r="A24" s="116" t="s">
        <v>21</v>
      </c>
      <c r="B24" s="116" t="s">
        <v>22</v>
      </c>
      <c r="C24" s="133">
        <v>3.6</v>
      </c>
      <c r="D24" s="119">
        <v>2</v>
      </c>
      <c r="E24" s="119">
        <v>0</v>
      </c>
      <c r="F24" s="119">
        <v>0</v>
      </c>
    </row>
    <row r="25" spans="1:6" ht="14.25">
      <c r="A25" s="116" t="s">
        <v>21</v>
      </c>
      <c r="B25" s="116" t="s">
        <v>14</v>
      </c>
      <c r="C25" s="133">
        <v>0</v>
      </c>
      <c r="D25" s="119">
        <v>0</v>
      </c>
      <c r="E25" s="119">
        <v>0</v>
      </c>
      <c r="F25" s="119">
        <v>0.8</v>
      </c>
    </row>
    <row r="26" spans="1:6" ht="15">
      <c r="A26" s="121"/>
      <c r="B26" s="121" t="s">
        <v>23</v>
      </c>
      <c r="C26" s="68">
        <v>575.1</v>
      </c>
      <c r="D26" s="122">
        <f>SUM(D2:D25)</f>
        <v>388.67</v>
      </c>
      <c r="E26" s="122">
        <f>SUM(E2:E25)</f>
        <v>457.53000000000003</v>
      </c>
      <c r="F26" s="122">
        <v>458.1</v>
      </c>
    </row>
    <row r="27" ht="14.25">
      <c r="B27" s="123" t="s">
        <v>40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123" customWidth="1"/>
    <col min="2" max="2" width="34.00390625" style="123" customWidth="1"/>
    <col min="3" max="3" width="9.140625" style="119" customWidth="1"/>
    <col min="4" max="6" width="8.140625" style="119" bestFit="1" customWidth="1"/>
    <col min="7" max="7" width="9.140625" style="119" customWidth="1"/>
    <col min="8" max="8" width="9.28125" style="119" customWidth="1"/>
    <col min="9" max="11" width="9.140625" style="119" customWidth="1"/>
    <col min="12" max="14" width="9.140625" style="124" customWidth="1"/>
    <col min="15" max="16384" width="9.140625" style="123" customWidth="1"/>
  </cols>
  <sheetData>
    <row r="1" spans="1:7" ht="15">
      <c r="A1" s="113" t="s">
        <v>0</v>
      </c>
      <c r="B1" s="113" t="s">
        <v>1</v>
      </c>
      <c r="C1" s="131">
        <v>37452</v>
      </c>
      <c r="D1" s="131">
        <v>37469</v>
      </c>
      <c r="E1" s="131">
        <v>37483</v>
      </c>
      <c r="F1" s="131">
        <v>37500</v>
      </c>
      <c r="G1" s="131">
        <v>37514</v>
      </c>
    </row>
    <row r="2" spans="1:7" ht="14.25">
      <c r="A2" s="116" t="s">
        <v>2</v>
      </c>
      <c r="B2" s="116" t="s">
        <v>3</v>
      </c>
      <c r="C2" s="133">
        <v>156.2</v>
      </c>
      <c r="D2" s="133">
        <v>157.3</v>
      </c>
      <c r="E2" s="133">
        <v>205.37</v>
      </c>
      <c r="F2" s="133">
        <v>227.96</v>
      </c>
      <c r="G2" s="133">
        <v>222.83</v>
      </c>
    </row>
    <row r="3" spans="1:7" ht="14.25">
      <c r="A3" s="116" t="s">
        <v>4</v>
      </c>
      <c r="B3" s="116" t="s">
        <v>5</v>
      </c>
      <c r="C3" s="133">
        <v>42.4</v>
      </c>
      <c r="D3" s="133">
        <v>32.5</v>
      </c>
      <c r="E3" s="133">
        <v>46.08</v>
      </c>
      <c r="F3" s="133">
        <v>48.33</v>
      </c>
      <c r="G3" s="133">
        <v>47.92</v>
      </c>
    </row>
    <row r="4" spans="1:7" ht="14.25">
      <c r="A4" s="116" t="s">
        <v>6</v>
      </c>
      <c r="B4" s="116" t="s">
        <v>7</v>
      </c>
      <c r="C4" s="133">
        <v>29.5</v>
      </c>
      <c r="D4" s="133">
        <v>33.5</v>
      </c>
      <c r="E4" s="133">
        <v>38.33</v>
      </c>
      <c r="F4" s="133">
        <v>42.58</v>
      </c>
      <c r="G4" s="133">
        <v>41.25</v>
      </c>
    </row>
    <row r="5" spans="1:7" ht="14.25">
      <c r="A5" s="116" t="s">
        <v>6</v>
      </c>
      <c r="B5" s="116" t="s">
        <v>8</v>
      </c>
      <c r="C5" s="133">
        <v>12.3</v>
      </c>
      <c r="D5" s="133">
        <v>12.3</v>
      </c>
      <c r="E5" s="133">
        <v>14</v>
      </c>
      <c r="F5" s="133">
        <v>14.75</v>
      </c>
      <c r="G5" s="133">
        <v>13.5</v>
      </c>
    </row>
    <row r="6" spans="1:7" ht="14.25">
      <c r="A6" s="116" t="s">
        <v>6</v>
      </c>
      <c r="B6" s="116" t="s">
        <v>25</v>
      </c>
      <c r="C6" s="133">
        <v>18.5</v>
      </c>
      <c r="D6" s="133">
        <v>20.6</v>
      </c>
      <c r="E6" s="133">
        <v>23.08</v>
      </c>
      <c r="F6" s="133">
        <v>25.58</v>
      </c>
      <c r="G6" s="133">
        <v>26.33</v>
      </c>
    </row>
    <row r="7" spans="1:7" ht="14.25">
      <c r="A7" s="116" t="s">
        <v>26</v>
      </c>
      <c r="B7" s="116" t="s">
        <v>9</v>
      </c>
      <c r="C7" s="133">
        <v>29.7</v>
      </c>
      <c r="D7" s="133">
        <v>31.5</v>
      </c>
      <c r="E7" s="133">
        <v>37.21</v>
      </c>
      <c r="F7" s="133">
        <v>43</v>
      </c>
      <c r="G7" s="133">
        <v>47.58</v>
      </c>
    </row>
    <row r="8" spans="1:7" ht="14.25">
      <c r="A8" s="116" t="s">
        <v>6</v>
      </c>
      <c r="B8" s="116" t="s">
        <v>31</v>
      </c>
      <c r="C8" s="133">
        <v>65.2</v>
      </c>
      <c r="D8" s="133">
        <v>72.1</v>
      </c>
      <c r="E8" s="133">
        <v>73.17</v>
      </c>
      <c r="F8" s="133">
        <v>76.5</v>
      </c>
      <c r="G8" s="133">
        <v>75.17</v>
      </c>
    </row>
    <row r="9" spans="1:7" ht="14.25">
      <c r="A9" s="116" t="s">
        <v>6</v>
      </c>
      <c r="B9" s="116" t="s">
        <v>32</v>
      </c>
      <c r="C9" s="133">
        <v>1.2</v>
      </c>
      <c r="D9" s="133">
        <v>1.5</v>
      </c>
      <c r="E9" s="133">
        <v>1.5</v>
      </c>
      <c r="F9" s="133">
        <v>4.34</v>
      </c>
      <c r="G9" s="133">
        <v>4.84</v>
      </c>
    </row>
    <row r="10" spans="1:7" ht="14.25">
      <c r="A10" s="116" t="s">
        <v>6</v>
      </c>
      <c r="B10" s="287" t="s">
        <v>48</v>
      </c>
      <c r="C10" s="133">
        <v>5.7</v>
      </c>
      <c r="D10" s="133">
        <v>6.4</v>
      </c>
      <c r="E10" s="133">
        <v>6.67</v>
      </c>
      <c r="F10" s="133">
        <v>6.67</v>
      </c>
      <c r="G10" s="133">
        <v>6.92</v>
      </c>
    </row>
    <row r="11" spans="1:7" ht="14.25">
      <c r="A11" s="116" t="s">
        <v>10</v>
      </c>
      <c r="B11" s="116" t="s">
        <v>11</v>
      </c>
      <c r="C11" s="133">
        <v>5.2</v>
      </c>
      <c r="D11" s="133">
        <v>6.5</v>
      </c>
      <c r="E11" s="133">
        <v>7</v>
      </c>
      <c r="F11" s="133">
        <v>9</v>
      </c>
      <c r="G11" s="133">
        <v>10</v>
      </c>
    </row>
    <row r="12" spans="1:7" ht="14.25">
      <c r="A12" s="116" t="s">
        <v>10</v>
      </c>
      <c r="B12" s="116" t="s">
        <v>12</v>
      </c>
      <c r="C12" s="133">
        <v>4.5</v>
      </c>
      <c r="D12" s="133">
        <v>4.8</v>
      </c>
      <c r="E12" s="133">
        <v>5.67</v>
      </c>
      <c r="F12" s="133">
        <v>11.83</v>
      </c>
      <c r="G12" s="133">
        <v>14.17</v>
      </c>
    </row>
    <row r="13" spans="1:7" ht="14.25">
      <c r="A13" s="116" t="s">
        <v>10</v>
      </c>
      <c r="B13" s="116" t="s">
        <v>13</v>
      </c>
      <c r="C13" s="133">
        <v>11.5</v>
      </c>
      <c r="D13" s="133">
        <v>14.5</v>
      </c>
      <c r="E13" s="133">
        <v>15.42</v>
      </c>
      <c r="F13" s="133">
        <v>14.83</v>
      </c>
      <c r="G13" s="133">
        <v>14.83</v>
      </c>
    </row>
    <row r="14" spans="1:7" ht="14.25">
      <c r="A14" s="116" t="s">
        <v>34</v>
      </c>
      <c r="B14" s="116" t="s">
        <v>41</v>
      </c>
      <c r="C14" s="133">
        <v>9.8</v>
      </c>
      <c r="D14" s="133">
        <v>10.7</v>
      </c>
      <c r="E14" s="133">
        <v>11.67</v>
      </c>
      <c r="F14" s="133">
        <v>11.92</v>
      </c>
      <c r="G14" s="133">
        <v>12.17</v>
      </c>
    </row>
    <row r="15" spans="1:7" ht="14.25">
      <c r="A15" s="116" t="s">
        <v>10</v>
      </c>
      <c r="B15" s="116" t="s">
        <v>14</v>
      </c>
      <c r="C15" s="133">
        <v>21.7</v>
      </c>
      <c r="D15" s="133">
        <v>21.5</v>
      </c>
      <c r="E15" s="133">
        <v>29.92</v>
      </c>
      <c r="F15" s="133">
        <v>33.92</v>
      </c>
      <c r="G15" s="133">
        <v>37.17</v>
      </c>
    </row>
    <row r="16" spans="1:7" ht="14.25">
      <c r="A16" s="116" t="s">
        <v>29</v>
      </c>
      <c r="B16" s="116" t="s">
        <v>30</v>
      </c>
      <c r="C16" s="133">
        <v>1.58</v>
      </c>
      <c r="D16" s="133">
        <v>1.3</v>
      </c>
      <c r="E16" s="133">
        <v>1.58</v>
      </c>
      <c r="F16" s="133">
        <v>1.25</v>
      </c>
      <c r="G16" s="133">
        <v>1.25</v>
      </c>
    </row>
    <row r="17" spans="1:7" ht="14.25">
      <c r="A17" s="116" t="s">
        <v>29</v>
      </c>
      <c r="B17" s="116" t="s">
        <v>36</v>
      </c>
      <c r="C17" s="133" t="s">
        <v>38</v>
      </c>
      <c r="D17" s="133" t="s">
        <v>38</v>
      </c>
      <c r="E17" s="133" t="s">
        <v>38</v>
      </c>
      <c r="F17" s="133" t="s">
        <v>38</v>
      </c>
      <c r="G17" s="133" t="s">
        <v>38</v>
      </c>
    </row>
    <row r="18" spans="1:7" ht="14.25">
      <c r="A18" s="116" t="s">
        <v>29</v>
      </c>
      <c r="B18" s="116" t="s">
        <v>37</v>
      </c>
      <c r="C18" s="133" t="s">
        <v>38</v>
      </c>
      <c r="D18" s="133" t="s">
        <v>38</v>
      </c>
      <c r="E18" s="133" t="s">
        <v>38</v>
      </c>
      <c r="F18" s="133" t="s">
        <v>38</v>
      </c>
      <c r="G18" s="133" t="s">
        <v>38</v>
      </c>
    </row>
    <row r="19" spans="1:7" ht="14.25">
      <c r="A19" s="116" t="s">
        <v>29</v>
      </c>
      <c r="B19" s="116" t="s">
        <v>35</v>
      </c>
      <c r="C19" s="133" t="s">
        <v>38</v>
      </c>
      <c r="D19" s="133" t="s">
        <v>38</v>
      </c>
      <c r="E19" s="133" t="s">
        <v>38</v>
      </c>
      <c r="F19" s="133" t="s">
        <v>38</v>
      </c>
      <c r="G19" s="133" t="s">
        <v>38</v>
      </c>
    </row>
    <row r="20" spans="1:7" ht="14.25">
      <c r="A20" s="116" t="s">
        <v>15</v>
      </c>
      <c r="B20" s="116" t="s">
        <v>16</v>
      </c>
      <c r="C20" s="133">
        <v>0.5</v>
      </c>
      <c r="D20" s="133">
        <v>0.5</v>
      </c>
      <c r="E20" s="133">
        <v>0.5</v>
      </c>
      <c r="F20" s="133">
        <v>2.25</v>
      </c>
      <c r="G20" s="133">
        <v>2</v>
      </c>
    </row>
    <row r="21" spans="1:7" ht="14.25">
      <c r="A21" s="116" t="s">
        <v>15</v>
      </c>
      <c r="B21" s="116" t="s">
        <v>17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</row>
    <row r="22" spans="1:7" ht="14.25">
      <c r="A22" s="116" t="s">
        <v>28</v>
      </c>
      <c r="B22" s="116" t="s">
        <v>18</v>
      </c>
      <c r="C22" s="133">
        <v>19.7</v>
      </c>
      <c r="D22" s="133">
        <v>17.5</v>
      </c>
      <c r="E22" s="133">
        <v>20.58</v>
      </c>
      <c r="F22" s="133">
        <v>27.33</v>
      </c>
      <c r="G22" s="133">
        <v>32.84</v>
      </c>
    </row>
    <row r="23" spans="1:7" ht="14.25">
      <c r="A23" s="116" t="s">
        <v>19</v>
      </c>
      <c r="B23" s="116" t="s">
        <v>20</v>
      </c>
      <c r="C23" s="133">
        <v>0</v>
      </c>
      <c r="D23" s="133">
        <v>0</v>
      </c>
      <c r="E23" s="133">
        <v>0</v>
      </c>
      <c r="F23" s="133">
        <v>2.75</v>
      </c>
      <c r="G23" s="133">
        <v>3.25</v>
      </c>
    </row>
    <row r="24" spans="1:7" ht="14.25">
      <c r="A24" s="116" t="s">
        <v>21</v>
      </c>
      <c r="B24" s="116" t="s">
        <v>22</v>
      </c>
      <c r="C24" s="133">
        <v>1.75</v>
      </c>
      <c r="D24" s="133">
        <v>1.2</v>
      </c>
      <c r="E24" s="133">
        <v>1.75</v>
      </c>
      <c r="F24" s="133">
        <v>0.5</v>
      </c>
      <c r="G24" s="133">
        <v>0.5</v>
      </c>
    </row>
    <row r="25" spans="1:7" ht="14.25">
      <c r="A25" s="116" t="s">
        <v>21</v>
      </c>
      <c r="B25" s="116" t="s">
        <v>14</v>
      </c>
      <c r="C25" s="133">
        <v>0</v>
      </c>
      <c r="D25" s="133">
        <v>0</v>
      </c>
      <c r="E25" s="133">
        <v>0</v>
      </c>
      <c r="F25" s="133">
        <v>0</v>
      </c>
      <c r="G25" s="133">
        <v>12.17</v>
      </c>
    </row>
    <row r="26" spans="1:7" ht="15">
      <c r="A26" s="121"/>
      <c r="B26" s="121" t="s">
        <v>23</v>
      </c>
      <c r="C26" s="68">
        <f>SUM(C2:C25)</f>
        <v>436.9299999999999</v>
      </c>
      <c r="D26" s="68">
        <f>SUM(D2:D25)</f>
        <v>446.20000000000005</v>
      </c>
      <c r="E26" s="68">
        <v>540</v>
      </c>
      <c r="F26" s="68">
        <v>604.29</v>
      </c>
      <c r="G26" s="68">
        <v>614.5</v>
      </c>
    </row>
    <row r="27" ht="14.25">
      <c r="B27" s="123" t="s">
        <v>40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B10" sqref="B10"/>
    </sheetView>
  </sheetViews>
  <sheetFormatPr defaultColWidth="9.140625" defaultRowHeight="12.75"/>
  <cols>
    <col min="1" max="1" width="8.57421875" style="127" bestFit="1" customWidth="1"/>
    <col min="2" max="2" width="34.00390625" style="127" customWidth="1"/>
    <col min="3" max="3" width="10.28125" style="127" hidden="1" customWidth="1"/>
    <col min="4" max="4" width="11.28125" style="119" bestFit="1" customWidth="1"/>
    <col min="5" max="6" width="10.140625" style="119" bestFit="1" customWidth="1"/>
    <col min="7" max="7" width="8.140625" style="119" bestFit="1" customWidth="1"/>
    <col min="8" max="8" width="11.28125" style="119" bestFit="1" customWidth="1"/>
    <col min="9" max="10" width="9.00390625" style="119" bestFit="1" customWidth="1"/>
    <col min="11" max="11" width="8.140625" style="119" bestFit="1" customWidth="1"/>
    <col min="12" max="12" width="9.140625" style="119" customWidth="1"/>
    <col min="13" max="15" width="9.140625" style="118" customWidth="1"/>
    <col min="16" max="16384" width="9.140625" style="125" customWidth="1"/>
  </cols>
  <sheetData>
    <row r="1" spans="1:11" ht="15">
      <c r="A1" s="113" t="s">
        <v>0</v>
      </c>
      <c r="B1" s="113" t="s">
        <v>1</v>
      </c>
      <c r="C1" s="113"/>
      <c r="D1" s="134">
        <v>37623</v>
      </c>
      <c r="E1" s="132">
        <v>37636</v>
      </c>
      <c r="F1" s="134">
        <v>37653</v>
      </c>
      <c r="G1" s="131">
        <v>37817</v>
      </c>
      <c r="H1" s="132">
        <v>37834</v>
      </c>
      <c r="I1" s="115">
        <v>37848</v>
      </c>
      <c r="J1" s="131">
        <v>37865</v>
      </c>
      <c r="K1" s="115">
        <v>37879</v>
      </c>
    </row>
    <row r="2" spans="1:11" ht="14.25">
      <c r="A2" s="116" t="s">
        <v>2</v>
      </c>
      <c r="B2" s="116" t="s">
        <v>3</v>
      </c>
      <c r="C2" s="116"/>
      <c r="D2" s="133">
        <v>196.58</v>
      </c>
      <c r="E2" s="119">
        <v>209.46</v>
      </c>
      <c r="F2" s="119">
        <v>221.37</v>
      </c>
      <c r="G2" s="133">
        <v>170.58</v>
      </c>
      <c r="H2" s="135">
        <v>192.17</v>
      </c>
      <c r="I2" s="135">
        <v>201.17</v>
      </c>
      <c r="J2" s="136">
        <v>224.75</v>
      </c>
      <c r="K2" s="119">
        <v>226</v>
      </c>
    </row>
    <row r="3" spans="1:11" ht="14.25">
      <c r="A3" s="116" t="s">
        <v>4</v>
      </c>
      <c r="B3" s="116" t="s">
        <v>5</v>
      </c>
      <c r="C3" s="116"/>
      <c r="D3" s="133">
        <v>43.58</v>
      </c>
      <c r="E3" s="119">
        <v>44.33</v>
      </c>
      <c r="F3" s="119">
        <v>45.08</v>
      </c>
      <c r="G3" s="133">
        <v>54.67</v>
      </c>
      <c r="H3" s="135">
        <v>58.67</v>
      </c>
      <c r="I3" s="135">
        <v>59.75</v>
      </c>
      <c r="J3" s="136">
        <v>60.83</v>
      </c>
      <c r="K3" s="119">
        <v>62.75</v>
      </c>
    </row>
    <row r="4" spans="1:11" ht="14.25">
      <c r="A4" s="116" t="s">
        <v>6</v>
      </c>
      <c r="B4" s="116" t="s">
        <v>7</v>
      </c>
      <c r="C4" s="116"/>
      <c r="D4" s="133">
        <v>44.25</v>
      </c>
      <c r="E4" s="119">
        <v>46.75</v>
      </c>
      <c r="F4" s="119">
        <v>45.33</v>
      </c>
      <c r="G4" s="133">
        <v>30.92</v>
      </c>
      <c r="H4" s="135">
        <v>31.58</v>
      </c>
      <c r="I4" s="135">
        <v>34.08</v>
      </c>
      <c r="J4" s="136">
        <v>43.83</v>
      </c>
      <c r="K4" s="119">
        <v>46.08</v>
      </c>
    </row>
    <row r="5" spans="1:11" ht="14.25">
      <c r="A5" s="116" t="s">
        <v>6</v>
      </c>
      <c r="B5" s="116" t="s">
        <v>8</v>
      </c>
      <c r="C5" s="116"/>
      <c r="D5" s="133">
        <v>11.92</v>
      </c>
      <c r="E5" s="119">
        <v>13.5</v>
      </c>
      <c r="F5" s="119">
        <v>13.67</v>
      </c>
      <c r="G5" s="133">
        <v>11.92</v>
      </c>
      <c r="H5" s="135">
        <v>12.92</v>
      </c>
      <c r="I5" s="135">
        <v>13.92</v>
      </c>
      <c r="J5" s="136">
        <v>14.92</v>
      </c>
      <c r="K5" s="119">
        <v>15.33</v>
      </c>
    </row>
    <row r="6" spans="1:11" ht="14.25">
      <c r="A6" s="116" t="s">
        <v>6</v>
      </c>
      <c r="B6" s="116" t="s">
        <v>25</v>
      </c>
      <c r="C6" s="116"/>
      <c r="D6" s="133">
        <v>18.17</v>
      </c>
      <c r="E6" s="119">
        <v>19.58</v>
      </c>
      <c r="F6" s="119">
        <v>21.91</v>
      </c>
      <c r="G6" s="133">
        <v>26.08</v>
      </c>
      <c r="H6" s="135">
        <v>25.08</v>
      </c>
      <c r="I6" s="135">
        <v>25.75</v>
      </c>
      <c r="J6" s="136">
        <v>25.92</v>
      </c>
      <c r="K6" s="119">
        <v>25.75</v>
      </c>
    </row>
    <row r="7" spans="1:11" ht="14.25">
      <c r="A7" s="116" t="s">
        <v>26</v>
      </c>
      <c r="B7" s="116" t="s">
        <v>9</v>
      </c>
      <c r="C7" s="116"/>
      <c r="D7" s="133">
        <v>40.5</v>
      </c>
      <c r="E7" s="119">
        <v>40</v>
      </c>
      <c r="F7" s="119">
        <v>43.67</v>
      </c>
      <c r="G7" s="133">
        <v>24.75</v>
      </c>
      <c r="H7" s="135">
        <v>33.17</v>
      </c>
      <c r="I7" s="135">
        <v>37.5</v>
      </c>
      <c r="J7" s="136">
        <v>43.67</v>
      </c>
      <c r="K7" s="119">
        <v>44.08</v>
      </c>
    </row>
    <row r="8" spans="1:11" ht="14.25">
      <c r="A8" s="116" t="s">
        <v>6</v>
      </c>
      <c r="B8" s="116" t="s">
        <v>31</v>
      </c>
      <c r="C8" s="116"/>
      <c r="D8" s="133">
        <v>70.75</v>
      </c>
      <c r="E8" s="119">
        <v>65.25</v>
      </c>
      <c r="F8" s="119">
        <v>65.75</v>
      </c>
      <c r="G8" s="133">
        <v>58.42</v>
      </c>
      <c r="H8" s="135">
        <v>65.92</v>
      </c>
      <c r="I8" s="135">
        <v>69.83</v>
      </c>
      <c r="J8" s="136">
        <v>73.17</v>
      </c>
      <c r="K8" s="119">
        <v>67.83</v>
      </c>
    </row>
    <row r="9" spans="1:11" ht="14.25">
      <c r="A9" s="116" t="s">
        <v>6</v>
      </c>
      <c r="B9" s="116" t="s">
        <v>32</v>
      </c>
      <c r="C9" s="116"/>
      <c r="D9" s="133">
        <v>4.5</v>
      </c>
      <c r="E9" s="119">
        <v>4.75</v>
      </c>
      <c r="F9" s="119">
        <v>6.67</v>
      </c>
      <c r="G9" s="133">
        <v>6</v>
      </c>
      <c r="H9" s="135">
        <v>7.25</v>
      </c>
      <c r="I9" s="135">
        <v>8.75</v>
      </c>
      <c r="J9" s="136">
        <v>9.5</v>
      </c>
      <c r="K9" s="119">
        <v>9.75</v>
      </c>
    </row>
    <row r="10" spans="1:11" ht="14.25">
      <c r="A10" s="116" t="s">
        <v>6</v>
      </c>
      <c r="B10" s="287" t="s">
        <v>48</v>
      </c>
      <c r="C10" s="116"/>
      <c r="D10" s="133">
        <v>5.83</v>
      </c>
      <c r="E10" s="119">
        <v>5.08</v>
      </c>
      <c r="F10" s="119">
        <v>5.08</v>
      </c>
      <c r="G10" s="133">
        <v>7.21</v>
      </c>
      <c r="H10" s="135">
        <v>8.71</v>
      </c>
      <c r="I10" s="135">
        <v>9.46</v>
      </c>
      <c r="J10" s="136">
        <v>9.96</v>
      </c>
      <c r="K10" s="119">
        <v>9.75</v>
      </c>
    </row>
    <row r="11" spans="1:11" ht="14.25">
      <c r="A11" s="116" t="s">
        <v>10</v>
      </c>
      <c r="B11" s="116" t="s">
        <v>11</v>
      </c>
      <c r="C11" s="116"/>
      <c r="D11" s="133">
        <v>9.58</v>
      </c>
      <c r="E11" s="119">
        <v>9.5</v>
      </c>
      <c r="F11" s="119">
        <v>12</v>
      </c>
      <c r="G11" s="133">
        <v>7.75</v>
      </c>
      <c r="H11" s="135">
        <v>10.17</v>
      </c>
      <c r="I11" s="135">
        <v>10.92</v>
      </c>
      <c r="J11" s="136">
        <v>11.75</v>
      </c>
      <c r="K11" s="119">
        <v>12.17</v>
      </c>
    </row>
    <row r="12" spans="1:11" ht="14.25">
      <c r="A12" s="116" t="s">
        <v>10</v>
      </c>
      <c r="B12" s="116" t="s">
        <v>12</v>
      </c>
      <c r="C12" s="116"/>
      <c r="D12" s="133">
        <v>17.04</v>
      </c>
      <c r="E12" s="119">
        <v>19.29</v>
      </c>
      <c r="F12" s="119">
        <v>22.25</v>
      </c>
      <c r="G12" s="133">
        <v>12.5</v>
      </c>
      <c r="H12" s="135">
        <v>14.75</v>
      </c>
      <c r="I12" s="135">
        <v>17.08</v>
      </c>
      <c r="J12" s="136">
        <v>27.5</v>
      </c>
      <c r="K12" s="119">
        <v>27.83</v>
      </c>
    </row>
    <row r="13" spans="1:11" ht="14.25">
      <c r="A13" s="116" t="s">
        <v>10</v>
      </c>
      <c r="B13" s="116" t="s">
        <v>13</v>
      </c>
      <c r="C13" s="116"/>
      <c r="D13" s="133">
        <v>13.25</v>
      </c>
      <c r="E13" s="119">
        <v>13.25</v>
      </c>
      <c r="F13" s="119">
        <v>14.25</v>
      </c>
      <c r="G13" s="133">
        <v>15.17</v>
      </c>
      <c r="H13" s="135">
        <v>15.17</v>
      </c>
      <c r="I13" s="135">
        <v>16</v>
      </c>
      <c r="J13" s="136">
        <v>16.08</v>
      </c>
      <c r="K13" s="119">
        <v>14.83</v>
      </c>
    </row>
    <row r="14" spans="1:11" ht="14.25">
      <c r="A14" s="116" t="s">
        <v>34</v>
      </c>
      <c r="B14" s="116" t="s">
        <v>41</v>
      </c>
      <c r="C14" s="116"/>
      <c r="D14" s="133">
        <v>10.83</v>
      </c>
      <c r="E14" s="119">
        <v>11.58</v>
      </c>
      <c r="F14" s="119">
        <v>12</v>
      </c>
      <c r="G14" s="133">
        <v>0</v>
      </c>
      <c r="H14" s="135">
        <v>0</v>
      </c>
      <c r="I14" s="135">
        <v>12.83</v>
      </c>
      <c r="J14" s="136">
        <v>13.5</v>
      </c>
      <c r="K14" s="119">
        <v>13.58</v>
      </c>
    </row>
    <row r="15" spans="1:11" ht="14.25">
      <c r="A15" s="116" t="s">
        <v>10</v>
      </c>
      <c r="B15" s="116" t="s">
        <v>14</v>
      </c>
      <c r="C15" s="116"/>
      <c r="D15" s="133">
        <v>26.75</v>
      </c>
      <c r="E15" s="119">
        <v>32.58</v>
      </c>
      <c r="F15" s="119">
        <v>38.83</v>
      </c>
      <c r="G15" s="133">
        <v>29.67</v>
      </c>
      <c r="H15" s="135">
        <v>33.25</v>
      </c>
      <c r="I15" s="135">
        <v>34.58</v>
      </c>
      <c r="J15" s="136">
        <v>41.67</v>
      </c>
      <c r="K15" s="119">
        <v>43.67</v>
      </c>
    </row>
    <row r="16" spans="1:11" ht="14.25">
      <c r="A16" s="116" t="s">
        <v>29</v>
      </c>
      <c r="B16" s="116" t="s">
        <v>30</v>
      </c>
      <c r="C16" s="116"/>
      <c r="D16" s="133">
        <v>1.25</v>
      </c>
      <c r="E16" s="119">
        <v>2</v>
      </c>
      <c r="F16" s="119">
        <v>1.75</v>
      </c>
      <c r="G16" s="133">
        <v>2.58</v>
      </c>
      <c r="H16" s="135">
        <v>3.08</v>
      </c>
      <c r="I16" s="135">
        <v>4.08</v>
      </c>
      <c r="J16" s="136">
        <v>1.08</v>
      </c>
      <c r="K16" s="119">
        <v>4.08</v>
      </c>
    </row>
    <row r="17" spans="1:11" ht="14.25">
      <c r="A17" s="116" t="s">
        <v>29</v>
      </c>
      <c r="B17" s="116" t="s">
        <v>36</v>
      </c>
      <c r="C17" s="116"/>
      <c r="D17" s="133">
        <v>0</v>
      </c>
      <c r="E17" s="119">
        <v>0</v>
      </c>
      <c r="F17" s="119">
        <v>0</v>
      </c>
      <c r="G17" s="133" t="s">
        <v>38</v>
      </c>
      <c r="H17" s="135">
        <v>0</v>
      </c>
      <c r="I17" s="135" t="s">
        <v>38</v>
      </c>
      <c r="J17" s="137">
        <v>0</v>
      </c>
      <c r="K17" s="119" t="s">
        <v>38</v>
      </c>
    </row>
    <row r="18" spans="1:11" ht="14.25">
      <c r="A18" s="116" t="s">
        <v>29</v>
      </c>
      <c r="B18" s="116" t="s">
        <v>37</v>
      </c>
      <c r="C18" s="116"/>
      <c r="D18" s="133" t="s">
        <v>27</v>
      </c>
      <c r="E18" s="133" t="s">
        <v>27</v>
      </c>
      <c r="F18" s="133" t="s">
        <v>27</v>
      </c>
      <c r="G18" s="133" t="s">
        <v>38</v>
      </c>
      <c r="H18" s="135">
        <v>0.25</v>
      </c>
      <c r="I18" s="135">
        <v>0.25</v>
      </c>
      <c r="J18" s="136">
        <v>0.25</v>
      </c>
      <c r="K18" s="119">
        <v>0.25</v>
      </c>
    </row>
    <row r="19" spans="1:11" ht="14.25">
      <c r="A19" s="116" t="s">
        <v>29</v>
      </c>
      <c r="B19" s="116" t="s">
        <v>35</v>
      </c>
      <c r="C19" s="116"/>
      <c r="D19" s="133" t="s">
        <v>27</v>
      </c>
      <c r="E19" s="133" t="s">
        <v>27</v>
      </c>
      <c r="F19" s="133" t="s">
        <v>27</v>
      </c>
      <c r="G19" s="133" t="s">
        <v>38</v>
      </c>
      <c r="H19" s="135">
        <v>0</v>
      </c>
      <c r="I19" s="135" t="s">
        <v>38</v>
      </c>
      <c r="J19" s="137">
        <v>0</v>
      </c>
      <c r="K19" s="119" t="s">
        <v>38</v>
      </c>
    </row>
    <row r="20" spans="1:11" ht="14.25">
      <c r="A20" s="116" t="s">
        <v>15</v>
      </c>
      <c r="B20" s="116" t="s">
        <v>16</v>
      </c>
      <c r="C20" s="116"/>
      <c r="D20" s="133">
        <v>1.83</v>
      </c>
      <c r="E20" s="119">
        <v>1.83</v>
      </c>
      <c r="F20" s="119">
        <v>2.5</v>
      </c>
      <c r="G20" s="133">
        <v>0.75</v>
      </c>
      <c r="H20" s="135">
        <v>1.08</v>
      </c>
      <c r="I20" s="135">
        <v>1.6</v>
      </c>
      <c r="J20" s="136">
        <v>2.5</v>
      </c>
      <c r="K20" s="119">
        <v>3.75</v>
      </c>
    </row>
    <row r="21" spans="1:11" ht="14.25">
      <c r="A21" s="116" t="s">
        <v>15</v>
      </c>
      <c r="B21" s="116" t="s">
        <v>17</v>
      </c>
      <c r="C21" s="116"/>
      <c r="D21" s="133">
        <v>0</v>
      </c>
      <c r="E21" s="119">
        <v>0</v>
      </c>
      <c r="F21" s="119">
        <v>0</v>
      </c>
      <c r="G21" s="133">
        <v>0</v>
      </c>
      <c r="H21" s="135">
        <v>0</v>
      </c>
      <c r="I21" s="135">
        <v>0</v>
      </c>
      <c r="J21" s="137">
        <v>0</v>
      </c>
      <c r="K21" s="119">
        <v>0</v>
      </c>
    </row>
    <row r="22" spans="1:11" ht="14.25">
      <c r="A22" s="116" t="s">
        <v>28</v>
      </c>
      <c r="B22" s="116" t="s">
        <v>18</v>
      </c>
      <c r="C22" s="116"/>
      <c r="D22" s="133">
        <v>27.29</v>
      </c>
      <c r="E22" s="119">
        <v>33.04</v>
      </c>
      <c r="F22" s="119">
        <v>41.71</v>
      </c>
      <c r="G22" s="133">
        <v>28.92</v>
      </c>
      <c r="H22" s="135">
        <v>1.25</v>
      </c>
      <c r="I22" s="135">
        <v>41.25</v>
      </c>
      <c r="J22" s="136">
        <v>58</v>
      </c>
      <c r="K22" s="119">
        <v>57.58</v>
      </c>
    </row>
    <row r="23" spans="1:11" ht="14.25">
      <c r="A23" s="116" t="s">
        <v>19</v>
      </c>
      <c r="B23" s="116" t="s">
        <v>20</v>
      </c>
      <c r="C23" s="116"/>
      <c r="D23" s="133">
        <v>0.75</v>
      </c>
      <c r="E23" s="119">
        <v>0.5</v>
      </c>
      <c r="F23" s="119">
        <v>1.17</v>
      </c>
      <c r="G23" s="133">
        <v>1</v>
      </c>
      <c r="H23" s="135">
        <v>1.75</v>
      </c>
      <c r="I23" s="135">
        <v>2.92</v>
      </c>
      <c r="J23" s="136">
        <v>2.58</v>
      </c>
      <c r="K23" s="119">
        <v>4.5</v>
      </c>
    </row>
    <row r="24" spans="1:11" ht="14.25">
      <c r="A24" s="116" t="s">
        <v>21</v>
      </c>
      <c r="B24" s="116" t="s">
        <v>22</v>
      </c>
      <c r="C24" s="116"/>
      <c r="D24" s="133">
        <v>0.75</v>
      </c>
      <c r="E24" s="119">
        <v>0.75</v>
      </c>
      <c r="F24" s="119">
        <v>0.25</v>
      </c>
      <c r="G24" s="133">
        <v>0.25</v>
      </c>
      <c r="H24" s="135">
        <v>0</v>
      </c>
      <c r="I24" s="135">
        <v>0</v>
      </c>
      <c r="J24" s="136">
        <v>0</v>
      </c>
      <c r="K24" s="119">
        <v>0.25</v>
      </c>
    </row>
    <row r="25" spans="1:11" ht="14.25">
      <c r="A25" s="116" t="s">
        <v>21</v>
      </c>
      <c r="B25" s="116" t="s">
        <v>14</v>
      </c>
      <c r="C25" s="116"/>
      <c r="D25" s="133">
        <v>1.33</v>
      </c>
      <c r="E25" s="119">
        <v>1.58</v>
      </c>
      <c r="F25" s="119">
        <v>0.5</v>
      </c>
      <c r="G25" s="133">
        <v>0</v>
      </c>
      <c r="H25" s="135">
        <v>0.5</v>
      </c>
      <c r="I25" s="135">
        <v>0.5</v>
      </c>
      <c r="J25" s="136">
        <v>0.75</v>
      </c>
      <c r="K25" s="119">
        <v>0.5</v>
      </c>
    </row>
    <row r="26" spans="1:11" ht="15">
      <c r="A26" s="126"/>
      <c r="B26" s="126" t="s">
        <v>23</v>
      </c>
      <c r="C26" s="126"/>
      <c r="D26" s="122">
        <f>SUM(D2:D25)</f>
        <v>546.73</v>
      </c>
      <c r="E26" s="122">
        <f>SUM(E2:E25)</f>
        <v>574.6</v>
      </c>
      <c r="F26" s="122">
        <f>SUM(F2:F25)</f>
        <v>615.74</v>
      </c>
      <c r="G26" s="68">
        <v>489.14</v>
      </c>
      <c r="H26" s="138">
        <v>558.13</v>
      </c>
      <c r="I26" s="139">
        <v>602.21</v>
      </c>
      <c r="J26" s="138">
        <v>682.2</v>
      </c>
      <c r="K26" s="122">
        <f>SUM(K2:K25)</f>
        <v>690.3100000000001</v>
      </c>
    </row>
    <row r="27" ht="14.25">
      <c r="B27" s="127" t="s">
        <v>40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1">
      <selection activeCell="L24" sqref="L24"/>
    </sheetView>
  </sheetViews>
  <sheetFormatPr defaultColWidth="9.140625" defaultRowHeight="12.75"/>
  <cols>
    <col min="1" max="1" width="8.57421875" style="75" bestFit="1" customWidth="1"/>
    <col min="2" max="2" width="35.00390625" style="75" bestFit="1" customWidth="1"/>
    <col min="3" max="12" width="9.00390625" style="102" bestFit="1" customWidth="1"/>
    <col min="13" max="16384" width="9.140625" style="75" customWidth="1"/>
  </cols>
  <sheetData>
    <row r="1" spans="1:12" ht="16.5" thickBot="1" thickTop="1">
      <c r="A1" s="72" t="s">
        <v>0</v>
      </c>
      <c r="B1" s="73" t="s">
        <v>1</v>
      </c>
      <c r="C1" s="213">
        <v>35292</v>
      </c>
      <c r="D1" s="241">
        <v>35657</v>
      </c>
      <c r="E1" s="241">
        <v>36022</v>
      </c>
      <c r="F1" s="241">
        <v>36387</v>
      </c>
      <c r="G1" s="241">
        <v>36753</v>
      </c>
      <c r="H1" s="241">
        <v>37483</v>
      </c>
      <c r="I1" s="216">
        <v>37848</v>
      </c>
      <c r="J1" s="216">
        <v>38214</v>
      </c>
      <c r="K1" s="216">
        <v>38580</v>
      </c>
      <c r="L1" s="216">
        <v>38944</v>
      </c>
    </row>
    <row r="2" spans="1:12" ht="15" thickTop="1">
      <c r="A2" s="76" t="s">
        <v>2</v>
      </c>
      <c r="B2" s="77" t="s">
        <v>3</v>
      </c>
      <c r="C2" s="245">
        <v>127.3</v>
      </c>
      <c r="D2" s="246">
        <v>113.4</v>
      </c>
      <c r="E2" s="246">
        <v>96.4</v>
      </c>
      <c r="F2" s="246">
        <v>83.8</v>
      </c>
      <c r="G2" s="246">
        <v>148.8</v>
      </c>
      <c r="H2" s="246">
        <v>205.37</v>
      </c>
      <c r="I2" s="242">
        <v>201.17</v>
      </c>
      <c r="J2" s="324">
        <v>199.83</v>
      </c>
      <c r="K2" s="326">
        <v>174.42</v>
      </c>
      <c r="L2" s="326">
        <v>182.08</v>
      </c>
    </row>
    <row r="3" spans="1:12" ht="14.25">
      <c r="A3" s="76" t="s">
        <v>4</v>
      </c>
      <c r="B3" s="77" t="s">
        <v>5</v>
      </c>
      <c r="C3" s="243">
        <v>3.3</v>
      </c>
      <c r="D3" s="247">
        <v>8.4</v>
      </c>
      <c r="E3" s="247">
        <v>13</v>
      </c>
      <c r="F3" s="247">
        <v>11</v>
      </c>
      <c r="G3" s="247">
        <v>14.4</v>
      </c>
      <c r="H3" s="247">
        <v>46.08</v>
      </c>
      <c r="I3" s="243">
        <v>59.75</v>
      </c>
      <c r="J3" s="325">
        <v>67</v>
      </c>
      <c r="K3" s="327">
        <v>83.13</v>
      </c>
      <c r="L3" s="327">
        <v>85.17</v>
      </c>
    </row>
    <row r="4" spans="1:12" ht="14.25">
      <c r="A4" s="76" t="s">
        <v>6</v>
      </c>
      <c r="B4" s="77" t="s">
        <v>7</v>
      </c>
      <c r="C4" s="243">
        <v>25.3</v>
      </c>
      <c r="D4" s="247">
        <v>31.9</v>
      </c>
      <c r="E4" s="247">
        <v>24.8</v>
      </c>
      <c r="F4" s="247">
        <v>22.5</v>
      </c>
      <c r="G4" s="247">
        <v>22.8</v>
      </c>
      <c r="H4" s="247">
        <v>38.33</v>
      </c>
      <c r="I4" s="243">
        <v>34.08</v>
      </c>
      <c r="J4" s="325">
        <v>30.58</v>
      </c>
      <c r="K4" s="327">
        <v>18.75</v>
      </c>
      <c r="L4" s="327">
        <v>20.25</v>
      </c>
    </row>
    <row r="5" spans="1:12" ht="14.25">
      <c r="A5" s="76" t="s">
        <v>6</v>
      </c>
      <c r="B5" s="77" t="s">
        <v>8</v>
      </c>
      <c r="C5" s="243">
        <v>10.5</v>
      </c>
      <c r="D5" s="247">
        <v>9.6</v>
      </c>
      <c r="E5" s="247">
        <v>9.9</v>
      </c>
      <c r="F5" s="247">
        <v>8.6</v>
      </c>
      <c r="G5" s="247">
        <v>8.2</v>
      </c>
      <c r="H5" s="247">
        <v>14</v>
      </c>
      <c r="I5" s="243">
        <v>13.92</v>
      </c>
      <c r="J5" s="325">
        <v>15.5</v>
      </c>
      <c r="K5" s="327">
        <v>15.67</v>
      </c>
      <c r="L5" s="327">
        <v>11.25</v>
      </c>
    </row>
    <row r="6" spans="1:12" ht="14.25">
      <c r="A6" s="76" t="s">
        <v>6</v>
      </c>
      <c r="B6" s="77" t="s">
        <v>25</v>
      </c>
      <c r="C6" s="243">
        <v>23.3</v>
      </c>
      <c r="D6" s="247">
        <v>24.4</v>
      </c>
      <c r="E6" s="247">
        <v>25</v>
      </c>
      <c r="F6" s="247">
        <v>20</v>
      </c>
      <c r="G6" s="247">
        <v>23</v>
      </c>
      <c r="H6" s="247">
        <v>23.08</v>
      </c>
      <c r="I6" s="243">
        <v>25.75</v>
      </c>
      <c r="J6" s="325">
        <v>31</v>
      </c>
      <c r="K6" s="327">
        <v>39.33</v>
      </c>
      <c r="L6" s="327">
        <v>29.75</v>
      </c>
    </row>
    <row r="7" spans="1:12" ht="14.25">
      <c r="A7" s="76" t="s">
        <v>26</v>
      </c>
      <c r="B7" s="77" t="s">
        <v>9</v>
      </c>
      <c r="C7" s="243">
        <v>44.7</v>
      </c>
      <c r="D7" s="247">
        <v>43.7</v>
      </c>
      <c r="E7" s="247">
        <v>39.4</v>
      </c>
      <c r="F7" s="247">
        <v>29.8</v>
      </c>
      <c r="G7" s="247">
        <v>27.3</v>
      </c>
      <c r="H7" s="247">
        <v>37.21</v>
      </c>
      <c r="I7" s="243">
        <v>37.5</v>
      </c>
      <c r="J7" s="325">
        <v>35.17</v>
      </c>
      <c r="K7" s="327">
        <v>35.42</v>
      </c>
      <c r="L7" s="327">
        <v>23.83</v>
      </c>
    </row>
    <row r="8" spans="1:12" ht="14.25">
      <c r="A8" s="76" t="s">
        <v>6</v>
      </c>
      <c r="B8" s="77" t="s">
        <v>31</v>
      </c>
      <c r="C8" s="243">
        <v>52.3</v>
      </c>
      <c r="D8" s="247">
        <v>57</v>
      </c>
      <c r="E8" s="247">
        <v>42.6</v>
      </c>
      <c r="F8" s="247">
        <v>48.1</v>
      </c>
      <c r="G8" s="247">
        <v>68.9</v>
      </c>
      <c r="H8" s="247">
        <v>73.17</v>
      </c>
      <c r="I8" s="243">
        <v>69.83</v>
      </c>
      <c r="J8" s="325">
        <v>62.08</v>
      </c>
      <c r="K8" s="327">
        <v>68.63</v>
      </c>
      <c r="L8" s="327">
        <v>67.37</v>
      </c>
    </row>
    <row r="9" spans="1:12" ht="14.25">
      <c r="A9" s="76" t="s">
        <v>6</v>
      </c>
      <c r="B9" s="77" t="s">
        <v>32</v>
      </c>
      <c r="C9" s="243" t="s">
        <v>38</v>
      </c>
      <c r="D9" s="247" t="s">
        <v>38</v>
      </c>
      <c r="E9" s="247">
        <v>3.8</v>
      </c>
      <c r="F9" s="247">
        <v>7.3</v>
      </c>
      <c r="G9" s="247">
        <v>7.6</v>
      </c>
      <c r="H9" s="247">
        <v>1.5</v>
      </c>
      <c r="I9" s="243">
        <v>8.75</v>
      </c>
      <c r="J9" s="325">
        <v>4.5</v>
      </c>
      <c r="K9" s="327">
        <v>3.5</v>
      </c>
      <c r="L9" s="327">
        <v>5</v>
      </c>
    </row>
    <row r="10" spans="1:12" ht="14.25">
      <c r="A10" s="76" t="s">
        <v>6</v>
      </c>
      <c r="B10" s="75" t="s">
        <v>48</v>
      </c>
      <c r="C10" s="243">
        <v>11.2</v>
      </c>
      <c r="D10" s="247">
        <v>7.4</v>
      </c>
      <c r="E10" s="247">
        <v>6.5</v>
      </c>
      <c r="F10" s="247">
        <v>6.3</v>
      </c>
      <c r="G10" s="247">
        <v>6.8</v>
      </c>
      <c r="H10" s="247">
        <v>6.67</v>
      </c>
      <c r="I10" s="243">
        <v>9.46</v>
      </c>
      <c r="J10" s="325">
        <v>10</v>
      </c>
      <c r="K10" s="327">
        <v>12.08</v>
      </c>
      <c r="L10" s="327">
        <v>6.83</v>
      </c>
    </row>
    <row r="11" spans="1:12" ht="14.25">
      <c r="A11" s="76" t="s">
        <v>10</v>
      </c>
      <c r="B11" s="77" t="s">
        <v>11</v>
      </c>
      <c r="C11" s="243">
        <v>14.2</v>
      </c>
      <c r="D11" s="247">
        <v>12.2</v>
      </c>
      <c r="E11" s="247">
        <v>17.4</v>
      </c>
      <c r="F11" s="247">
        <v>14.2</v>
      </c>
      <c r="G11" s="247">
        <v>14.7</v>
      </c>
      <c r="H11" s="247">
        <v>7</v>
      </c>
      <c r="I11" s="243">
        <v>10.92</v>
      </c>
      <c r="J11" s="325">
        <v>4.92</v>
      </c>
      <c r="K11" s="327">
        <v>5.17</v>
      </c>
      <c r="L11" s="327">
        <v>5.92</v>
      </c>
    </row>
    <row r="12" spans="1:12" ht="14.25">
      <c r="A12" s="76" t="s">
        <v>10</v>
      </c>
      <c r="B12" s="77" t="s">
        <v>12</v>
      </c>
      <c r="C12" s="243">
        <v>1.5</v>
      </c>
      <c r="D12" s="247">
        <v>10</v>
      </c>
      <c r="E12" s="247">
        <v>13.3</v>
      </c>
      <c r="F12" s="247">
        <v>5</v>
      </c>
      <c r="G12" s="247">
        <v>7.8</v>
      </c>
      <c r="H12" s="247">
        <v>5.67</v>
      </c>
      <c r="I12" s="243">
        <v>17.08</v>
      </c>
      <c r="J12" s="325">
        <v>13.1</v>
      </c>
      <c r="K12" s="327">
        <v>19.17</v>
      </c>
      <c r="L12" s="327">
        <v>14.17</v>
      </c>
    </row>
    <row r="13" spans="1:12" ht="14.25">
      <c r="A13" s="76" t="s">
        <v>10</v>
      </c>
      <c r="B13" s="77" t="s">
        <v>13</v>
      </c>
      <c r="C13" s="243">
        <v>12</v>
      </c>
      <c r="D13" s="247">
        <v>14.3</v>
      </c>
      <c r="E13" s="247">
        <v>15.3</v>
      </c>
      <c r="F13" s="247">
        <v>11</v>
      </c>
      <c r="G13" s="247">
        <v>11</v>
      </c>
      <c r="H13" s="247">
        <v>15.42</v>
      </c>
      <c r="I13" s="243">
        <v>16</v>
      </c>
      <c r="J13" s="325">
        <v>15.83</v>
      </c>
      <c r="K13" s="327">
        <v>14.25</v>
      </c>
      <c r="L13" s="327">
        <v>23.08</v>
      </c>
    </row>
    <row r="14" spans="1:12" ht="14.25">
      <c r="A14" s="76" t="s">
        <v>34</v>
      </c>
      <c r="B14" s="77" t="s">
        <v>41</v>
      </c>
      <c r="C14" s="243">
        <v>16.1</v>
      </c>
      <c r="D14" s="247">
        <v>10.8</v>
      </c>
      <c r="E14" s="247">
        <v>18.5</v>
      </c>
      <c r="F14" s="247">
        <v>14.8</v>
      </c>
      <c r="G14" s="247">
        <v>16.1</v>
      </c>
      <c r="H14" s="247">
        <v>11.67</v>
      </c>
      <c r="I14" s="243">
        <v>12.83</v>
      </c>
      <c r="J14" s="325">
        <v>14.5</v>
      </c>
      <c r="K14" s="327">
        <v>15.25</v>
      </c>
      <c r="L14" s="327">
        <v>3.5</v>
      </c>
    </row>
    <row r="15" spans="1:12" ht="14.25">
      <c r="A15" s="76" t="s">
        <v>10</v>
      </c>
      <c r="B15" s="77" t="s">
        <v>14</v>
      </c>
      <c r="C15" s="243">
        <v>38.5</v>
      </c>
      <c r="D15" s="247">
        <v>32.7</v>
      </c>
      <c r="E15" s="247">
        <v>37.3</v>
      </c>
      <c r="F15" s="247">
        <v>19.8</v>
      </c>
      <c r="G15" s="247">
        <v>25.1</v>
      </c>
      <c r="H15" s="247">
        <v>29.92</v>
      </c>
      <c r="I15" s="243">
        <v>34.58</v>
      </c>
      <c r="J15" s="325">
        <v>47.58</v>
      </c>
      <c r="K15" s="327">
        <v>45.33</v>
      </c>
      <c r="L15" s="327">
        <v>35.21</v>
      </c>
    </row>
    <row r="16" spans="1:12" ht="14.25">
      <c r="A16" s="76" t="s">
        <v>29</v>
      </c>
      <c r="B16" s="77" t="s">
        <v>30</v>
      </c>
      <c r="C16" s="243" t="s">
        <v>24</v>
      </c>
      <c r="D16" s="243" t="s">
        <v>24</v>
      </c>
      <c r="E16" s="247" t="s">
        <v>38</v>
      </c>
      <c r="F16" s="247" t="s">
        <v>38</v>
      </c>
      <c r="G16" s="247" t="s">
        <v>38</v>
      </c>
      <c r="H16" s="247">
        <v>1.58</v>
      </c>
      <c r="I16" s="243">
        <v>4.08</v>
      </c>
      <c r="J16" s="325">
        <v>2.42</v>
      </c>
      <c r="K16" s="327">
        <v>1</v>
      </c>
      <c r="L16" s="327">
        <v>1.75</v>
      </c>
    </row>
    <row r="17" spans="1:12" ht="14.25">
      <c r="A17" s="76" t="s">
        <v>29</v>
      </c>
      <c r="B17" s="77" t="s">
        <v>36</v>
      </c>
      <c r="C17" s="243" t="s">
        <v>24</v>
      </c>
      <c r="D17" s="243" t="s">
        <v>24</v>
      </c>
      <c r="E17" s="243" t="s">
        <v>24</v>
      </c>
      <c r="F17" s="243" t="s">
        <v>24</v>
      </c>
      <c r="G17" s="243" t="s">
        <v>24</v>
      </c>
      <c r="H17" s="247" t="s">
        <v>38</v>
      </c>
      <c r="I17" s="243" t="s">
        <v>38</v>
      </c>
      <c r="J17" s="325">
        <v>0.58</v>
      </c>
      <c r="K17" s="327">
        <v>0.5</v>
      </c>
      <c r="L17" s="327">
        <v>0.5</v>
      </c>
    </row>
    <row r="18" spans="1:12" ht="14.25">
      <c r="A18" s="76" t="s">
        <v>29</v>
      </c>
      <c r="B18" s="77" t="s">
        <v>37</v>
      </c>
      <c r="C18" s="243" t="s">
        <v>24</v>
      </c>
      <c r="D18" s="243" t="s">
        <v>24</v>
      </c>
      <c r="E18" s="243" t="s">
        <v>24</v>
      </c>
      <c r="F18" s="243" t="s">
        <v>24</v>
      </c>
      <c r="G18" s="243" t="s">
        <v>24</v>
      </c>
      <c r="H18" s="243" t="s">
        <v>24</v>
      </c>
      <c r="I18" s="243">
        <v>0.25</v>
      </c>
      <c r="J18" s="325">
        <v>1.67</v>
      </c>
      <c r="K18" s="327">
        <v>1.5</v>
      </c>
      <c r="L18" s="327">
        <v>2.42</v>
      </c>
    </row>
    <row r="19" spans="1:12" ht="14.25">
      <c r="A19" s="76" t="s">
        <v>29</v>
      </c>
      <c r="B19" s="77" t="s">
        <v>35</v>
      </c>
      <c r="C19" s="243" t="s">
        <v>24</v>
      </c>
      <c r="D19" s="243" t="s">
        <v>24</v>
      </c>
      <c r="E19" s="243" t="s">
        <v>24</v>
      </c>
      <c r="F19" s="243" t="s">
        <v>24</v>
      </c>
      <c r="G19" s="243" t="s">
        <v>24</v>
      </c>
      <c r="H19" s="243" t="s">
        <v>24</v>
      </c>
      <c r="I19" s="243" t="s">
        <v>38</v>
      </c>
      <c r="J19" s="325" t="s">
        <v>38</v>
      </c>
      <c r="K19" s="327" t="s">
        <v>38</v>
      </c>
      <c r="L19" s="327" t="str">
        <f>L20</f>
        <v>-</v>
      </c>
    </row>
    <row r="20" spans="1:13" ht="17.25" customHeight="1">
      <c r="A20" s="76" t="s">
        <v>29</v>
      </c>
      <c r="B20" s="77" t="s">
        <v>50</v>
      </c>
      <c r="C20" s="243" t="s">
        <v>24</v>
      </c>
      <c r="D20" s="243" t="s">
        <v>24</v>
      </c>
      <c r="E20" s="243" t="s">
        <v>24</v>
      </c>
      <c r="F20" s="243" t="s">
        <v>24</v>
      </c>
      <c r="G20" s="243" t="s">
        <v>24</v>
      </c>
      <c r="H20" s="243" t="s">
        <v>24</v>
      </c>
      <c r="I20" s="243" t="s">
        <v>24</v>
      </c>
      <c r="J20" s="247" t="s">
        <v>24</v>
      </c>
      <c r="K20" s="327">
        <v>1.25</v>
      </c>
      <c r="L20" s="327" t="s">
        <v>38</v>
      </c>
      <c r="M20" s="85"/>
    </row>
    <row r="21" spans="1:12" ht="14.25">
      <c r="A21" s="76" t="s">
        <v>15</v>
      </c>
      <c r="B21" s="77" t="s">
        <v>16</v>
      </c>
      <c r="C21" s="243">
        <v>0.5</v>
      </c>
      <c r="D21" s="247">
        <v>0.8</v>
      </c>
      <c r="E21" s="247">
        <v>0.5</v>
      </c>
      <c r="F21" s="247">
        <v>1.8</v>
      </c>
      <c r="G21" s="247">
        <v>2</v>
      </c>
      <c r="H21" s="247">
        <v>0.5</v>
      </c>
      <c r="I21" s="243">
        <v>1.6</v>
      </c>
      <c r="J21" s="325">
        <v>0.75</v>
      </c>
      <c r="K21" s="327">
        <v>0.25</v>
      </c>
      <c r="L21" s="327">
        <v>0.5</v>
      </c>
    </row>
    <row r="22" spans="1:12" ht="14.25">
      <c r="A22" s="76" t="s">
        <v>15</v>
      </c>
      <c r="B22" s="77" t="s">
        <v>17</v>
      </c>
      <c r="C22" s="243" t="s">
        <v>38</v>
      </c>
      <c r="D22" s="247" t="s">
        <v>38</v>
      </c>
      <c r="E22" s="247" t="s">
        <v>38</v>
      </c>
      <c r="F22" s="247" t="s">
        <v>38</v>
      </c>
      <c r="G22" s="247" t="s">
        <v>38</v>
      </c>
      <c r="H22" s="247" t="s">
        <v>38</v>
      </c>
      <c r="I22" s="243" t="s">
        <v>38</v>
      </c>
      <c r="J22" s="325" t="s">
        <v>38</v>
      </c>
      <c r="K22" s="327" t="s">
        <v>38</v>
      </c>
      <c r="L22" s="327" t="str">
        <f>L20</f>
        <v>-</v>
      </c>
    </row>
    <row r="23" spans="1:12" ht="14.25">
      <c r="A23" s="76" t="s">
        <v>28</v>
      </c>
      <c r="B23" s="77" t="s">
        <v>18</v>
      </c>
      <c r="C23" s="243">
        <v>28.3</v>
      </c>
      <c r="D23" s="247">
        <v>35.2</v>
      </c>
      <c r="E23" s="247">
        <v>18.8</v>
      </c>
      <c r="F23" s="247">
        <v>14</v>
      </c>
      <c r="G23" s="247">
        <v>22.7</v>
      </c>
      <c r="H23" s="247">
        <v>20.58</v>
      </c>
      <c r="I23" s="243">
        <v>41.25</v>
      </c>
      <c r="J23" s="325">
        <v>30.13</v>
      </c>
      <c r="K23" s="327">
        <v>25</v>
      </c>
      <c r="L23" s="327">
        <v>26.5</v>
      </c>
    </row>
    <row r="24" spans="1:12" ht="14.25">
      <c r="A24" s="76" t="s">
        <v>19</v>
      </c>
      <c r="B24" s="77" t="s">
        <v>20</v>
      </c>
      <c r="C24" s="243">
        <v>5.5</v>
      </c>
      <c r="D24" s="247">
        <v>0.5</v>
      </c>
      <c r="E24" s="247">
        <v>0.3</v>
      </c>
      <c r="F24" s="247" t="s">
        <v>38</v>
      </c>
      <c r="G24" s="247">
        <v>0.6</v>
      </c>
      <c r="H24" s="247" t="s">
        <v>38</v>
      </c>
      <c r="I24" s="243">
        <v>2.92</v>
      </c>
      <c r="J24" s="325">
        <v>2.17</v>
      </c>
      <c r="K24" s="327">
        <v>1.92</v>
      </c>
      <c r="L24" s="327">
        <v>5</v>
      </c>
    </row>
    <row r="25" spans="1:12" ht="14.25">
      <c r="A25" s="76" t="s">
        <v>21</v>
      </c>
      <c r="B25" s="77" t="s">
        <v>22</v>
      </c>
      <c r="C25" s="247" t="s">
        <v>38</v>
      </c>
      <c r="D25" s="247" t="s">
        <v>38</v>
      </c>
      <c r="E25" s="247">
        <v>0.8</v>
      </c>
      <c r="F25" s="247">
        <v>0.5</v>
      </c>
      <c r="G25" s="247">
        <v>0.8</v>
      </c>
      <c r="H25" s="247">
        <v>1.75</v>
      </c>
      <c r="I25" s="243" t="s">
        <v>38</v>
      </c>
      <c r="J25" s="325">
        <v>0.5</v>
      </c>
      <c r="K25" s="327">
        <v>0.42</v>
      </c>
      <c r="L25" s="327" t="s">
        <v>38</v>
      </c>
    </row>
    <row r="26" spans="1:12" ht="15" thickBot="1">
      <c r="A26" s="80" t="s">
        <v>21</v>
      </c>
      <c r="B26" s="81" t="s">
        <v>14</v>
      </c>
      <c r="C26" s="248">
        <v>0.4</v>
      </c>
      <c r="D26" s="247" t="s">
        <v>38</v>
      </c>
      <c r="E26" s="247" t="s">
        <v>38</v>
      </c>
      <c r="F26" s="246">
        <v>0.2</v>
      </c>
      <c r="G26" s="246">
        <v>0.3</v>
      </c>
      <c r="H26" s="247" t="s">
        <v>38</v>
      </c>
      <c r="I26" s="244">
        <v>0.5</v>
      </c>
      <c r="J26" s="324">
        <v>1.08</v>
      </c>
      <c r="K26" s="328">
        <v>0.5</v>
      </c>
      <c r="L26" s="328" t="s">
        <v>38</v>
      </c>
    </row>
    <row r="27" spans="1:12" ht="16.5" thickBot="1" thickTop="1">
      <c r="A27" s="83"/>
      <c r="B27" s="83" t="s">
        <v>23</v>
      </c>
      <c r="C27" s="237">
        <v>425.8</v>
      </c>
      <c r="D27" s="237">
        <v>418.4</v>
      </c>
      <c r="E27" s="237">
        <v>386.6</v>
      </c>
      <c r="F27" s="237">
        <v>318.8</v>
      </c>
      <c r="G27" s="237">
        <v>428.9</v>
      </c>
      <c r="H27" s="237">
        <v>540</v>
      </c>
      <c r="I27" s="237">
        <v>602.21</v>
      </c>
      <c r="J27" s="237">
        <f>SUM(J2:J26)</f>
        <v>590.89</v>
      </c>
      <c r="K27" s="237">
        <f>SUM(K2:K26)</f>
        <v>582.4399999999999</v>
      </c>
      <c r="L27" s="237">
        <f>SUM(L2:L26)</f>
        <v>550.0799999999999</v>
      </c>
    </row>
    <row r="28" ht="15" thickTop="1">
      <c r="G28" s="102" t="s">
        <v>39</v>
      </c>
    </row>
    <row r="29" ht="14.25">
      <c r="G29" s="102" t="s">
        <v>39</v>
      </c>
    </row>
  </sheetData>
  <printOptions/>
  <pageMargins left="0.75" right="0.75" top="1" bottom="1" header="0.5" footer="0.5"/>
  <pageSetup fitToHeight="1" fitToWidth="1" horizontalDpi="300" verticalDpi="300" orientation="landscape" scale="91" r:id="rId1"/>
  <headerFooter alignWithMargins="0">
    <oddHeader>&amp;CGraduate Student Full Time Equivalency (FTE)
August 15 Comparisons 1996-2006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I7" sqref="I7"/>
    </sheetView>
  </sheetViews>
  <sheetFormatPr defaultColWidth="9.140625" defaultRowHeight="17.25" customHeight="1"/>
  <cols>
    <col min="1" max="1" width="6.7109375" style="63" customWidth="1"/>
    <col min="2" max="2" width="28.8515625" style="63" customWidth="1"/>
    <col min="3" max="3" width="8.28125" style="401" customWidth="1"/>
    <col min="4" max="4" width="8.00390625" style="401" customWidth="1"/>
    <col min="5" max="5" width="8.421875" style="401" customWidth="1"/>
    <col min="6" max="6" width="8.28125" style="401" customWidth="1"/>
    <col min="7" max="7" width="8.00390625" style="401" customWidth="1"/>
    <col min="8" max="9" width="7.8515625" style="401" customWidth="1"/>
    <col min="10" max="12" width="8.28125" style="401" customWidth="1"/>
    <col min="13" max="13" width="9.140625" style="412" customWidth="1"/>
    <col min="14" max="16384" width="9.140625" style="63" customWidth="1"/>
  </cols>
  <sheetData>
    <row r="1" ht="16.5" customHeight="1" thickBot="1"/>
    <row r="2" spans="1:13" ht="17.25" customHeight="1" thickBot="1" thickTop="1">
      <c r="A2" s="86" t="s">
        <v>0</v>
      </c>
      <c r="B2" s="86" t="s">
        <v>1</v>
      </c>
      <c r="C2" s="402">
        <v>35309</v>
      </c>
      <c r="D2" s="402">
        <v>35674</v>
      </c>
      <c r="E2" s="402">
        <v>36039</v>
      </c>
      <c r="F2" s="402">
        <v>36404</v>
      </c>
      <c r="G2" s="402">
        <v>36770</v>
      </c>
      <c r="H2" s="402">
        <v>37135</v>
      </c>
      <c r="I2" s="402">
        <v>37500</v>
      </c>
      <c r="J2" s="402">
        <v>37865</v>
      </c>
      <c r="K2" s="402">
        <v>38231</v>
      </c>
      <c r="L2" s="402">
        <v>38596</v>
      </c>
      <c r="M2" s="402">
        <v>38961</v>
      </c>
    </row>
    <row r="3" spans="1:13" ht="17.25" customHeight="1" thickTop="1">
      <c r="A3" s="87" t="s">
        <v>2</v>
      </c>
      <c r="B3" s="88" t="s">
        <v>3</v>
      </c>
      <c r="C3" s="403">
        <v>142.7</v>
      </c>
      <c r="D3" s="403">
        <v>128.5</v>
      </c>
      <c r="E3" s="403">
        <v>111.5</v>
      </c>
      <c r="F3" s="403">
        <v>132.5</v>
      </c>
      <c r="G3" s="403">
        <v>163.7</v>
      </c>
      <c r="H3" s="403">
        <v>192.8</v>
      </c>
      <c r="I3" s="403">
        <v>227.96</v>
      </c>
      <c r="J3" s="408">
        <v>224.75</v>
      </c>
      <c r="K3" s="408">
        <v>223.58</v>
      </c>
      <c r="L3" s="409">
        <v>189.92</v>
      </c>
      <c r="M3" s="413">
        <v>203.25</v>
      </c>
    </row>
    <row r="4" spans="1:13" ht="17.25" customHeight="1">
      <c r="A4" s="64" t="s">
        <v>4</v>
      </c>
      <c r="B4" s="65" t="s">
        <v>5</v>
      </c>
      <c r="C4" s="404">
        <v>4</v>
      </c>
      <c r="D4" s="404">
        <v>9.6</v>
      </c>
      <c r="E4" s="404">
        <v>15.1</v>
      </c>
      <c r="F4" s="404">
        <v>14.2</v>
      </c>
      <c r="G4" s="404">
        <v>14.8</v>
      </c>
      <c r="H4" s="404">
        <v>44</v>
      </c>
      <c r="I4" s="404">
        <v>48.33</v>
      </c>
      <c r="J4" s="404">
        <v>60.83</v>
      </c>
      <c r="K4" s="404">
        <v>68.83</v>
      </c>
      <c r="L4" s="410">
        <v>85.25</v>
      </c>
      <c r="M4" s="414">
        <v>88.92</v>
      </c>
    </row>
    <row r="5" spans="1:13" ht="17.25" customHeight="1">
      <c r="A5" s="64" t="s">
        <v>6</v>
      </c>
      <c r="B5" s="65" t="s">
        <v>7</v>
      </c>
      <c r="C5" s="404">
        <v>26</v>
      </c>
      <c r="D5" s="404">
        <v>28.5</v>
      </c>
      <c r="E5" s="404">
        <v>30.5</v>
      </c>
      <c r="F5" s="404">
        <v>31</v>
      </c>
      <c r="G5" s="404">
        <v>21.2</v>
      </c>
      <c r="H5" s="404">
        <v>42</v>
      </c>
      <c r="I5" s="404">
        <v>42.58</v>
      </c>
      <c r="J5" s="404">
        <v>43.83</v>
      </c>
      <c r="K5" s="404">
        <v>35.25</v>
      </c>
      <c r="L5" s="410">
        <v>20.75</v>
      </c>
      <c r="M5" s="414">
        <v>23.5</v>
      </c>
    </row>
    <row r="6" spans="1:13" ht="17.25" customHeight="1">
      <c r="A6" s="64" t="s">
        <v>6</v>
      </c>
      <c r="B6" s="65" t="s">
        <v>8</v>
      </c>
      <c r="C6" s="404">
        <v>12.9</v>
      </c>
      <c r="D6" s="404">
        <v>9.3</v>
      </c>
      <c r="E6" s="404">
        <v>11.5</v>
      </c>
      <c r="F6" s="404">
        <v>10.3</v>
      </c>
      <c r="G6" s="404">
        <v>8.4</v>
      </c>
      <c r="H6" s="404">
        <v>8.1</v>
      </c>
      <c r="I6" s="404">
        <v>14.75</v>
      </c>
      <c r="J6" s="404">
        <v>14.92</v>
      </c>
      <c r="K6" s="404">
        <v>15.5</v>
      </c>
      <c r="L6" s="410">
        <v>16</v>
      </c>
      <c r="M6" s="414">
        <v>12.25</v>
      </c>
    </row>
    <row r="7" spans="1:13" ht="17.25" customHeight="1">
      <c r="A7" s="64" t="s">
        <v>6</v>
      </c>
      <c r="B7" s="65" t="s">
        <v>25</v>
      </c>
      <c r="C7" s="404">
        <v>26</v>
      </c>
      <c r="D7" s="404">
        <v>28.4</v>
      </c>
      <c r="E7" s="404">
        <v>25.8</v>
      </c>
      <c r="F7" s="404">
        <v>27.5</v>
      </c>
      <c r="G7" s="404">
        <v>26.3</v>
      </c>
      <c r="H7" s="404">
        <v>23.8</v>
      </c>
      <c r="I7" s="404">
        <v>25.58</v>
      </c>
      <c r="J7" s="404">
        <v>25.92</v>
      </c>
      <c r="K7" s="404">
        <v>32</v>
      </c>
      <c r="L7" s="410">
        <v>40.58</v>
      </c>
      <c r="M7" s="414">
        <v>30.75</v>
      </c>
    </row>
    <row r="8" spans="1:13" ht="17.25" customHeight="1">
      <c r="A8" s="64" t="s">
        <v>26</v>
      </c>
      <c r="B8" s="65" t="s">
        <v>9</v>
      </c>
      <c r="C8" s="404">
        <v>49.7</v>
      </c>
      <c r="D8" s="404">
        <v>45.8</v>
      </c>
      <c r="E8" s="404">
        <v>43.8</v>
      </c>
      <c r="F8" s="404">
        <v>36.6</v>
      </c>
      <c r="G8" s="404">
        <v>42.4</v>
      </c>
      <c r="H8" s="404">
        <v>36.8</v>
      </c>
      <c r="I8" s="404">
        <v>43</v>
      </c>
      <c r="J8" s="404">
        <v>43.67</v>
      </c>
      <c r="K8" s="404">
        <v>39.54</v>
      </c>
      <c r="L8" s="410">
        <v>38</v>
      </c>
      <c r="M8" s="414">
        <v>32.92</v>
      </c>
    </row>
    <row r="9" spans="1:13" ht="17.25" customHeight="1">
      <c r="A9" s="64" t="s">
        <v>6</v>
      </c>
      <c r="B9" s="65" t="s">
        <v>31</v>
      </c>
      <c r="C9" s="404">
        <v>57.7</v>
      </c>
      <c r="D9" s="404">
        <v>57</v>
      </c>
      <c r="E9" s="404">
        <v>42.8</v>
      </c>
      <c r="F9" s="404">
        <v>53</v>
      </c>
      <c r="G9" s="404">
        <v>62.6</v>
      </c>
      <c r="H9" s="404">
        <v>88.2</v>
      </c>
      <c r="I9" s="404">
        <v>76.5</v>
      </c>
      <c r="J9" s="404">
        <v>73.17</v>
      </c>
      <c r="K9" s="404">
        <v>63.33</v>
      </c>
      <c r="L9" s="410">
        <v>65</v>
      </c>
      <c r="M9" s="414">
        <v>68.37</v>
      </c>
    </row>
    <row r="10" spans="1:13" ht="17.25" customHeight="1">
      <c r="A10" s="64" t="s">
        <v>6</v>
      </c>
      <c r="B10" s="65" t="s">
        <v>32</v>
      </c>
      <c r="C10" s="404" t="s">
        <v>38</v>
      </c>
      <c r="D10" s="404" t="s">
        <v>38</v>
      </c>
      <c r="E10" s="404">
        <v>5.3</v>
      </c>
      <c r="F10" s="404">
        <v>12</v>
      </c>
      <c r="G10" s="404">
        <v>7.3</v>
      </c>
      <c r="H10" s="404">
        <v>4.3</v>
      </c>
      <c r="I10" s="404">
        <v>4.34</v>
      </c>
      <c r="J10" s="404">
        <v>9.5</v>
      </c>
      <c r="K10" s="404">
        <v>5.75</v>
      </c>
      <c r="L10" s="410">
        <v>5.83</v>
      </c>
      <c r="M10" s="414">
        <v>6.67</v>
      </c>
    </row>
    <row r="11" spans="1:13" ht="14.25">
      <c r="A11" s="64" t="s">
        <v>6</v>
      </c>
      <c r="B11" s="75" t="s">
        <v>48</v>
      </c>
      <c r="C11" s="404">
        <v>14</v>
      </c>
      <c r="D11" s="404">
        <v>8.7</v>
      </c>
      <c r="E11" s="404">
        <v>7.9</v>
      </c>
      <c r="F11" s="404">
        <v>5.6</v>
      </c>
      <c r="G11" s="404">
        <v>7.8</v>
      </c>
      <c r="H11" s="404">
        <v>7.3</v>
      </c>
      <c r="I11" s="404">
        <v>6.67</v>
      </c>
      <c r="J11" s="404">
        <v>9.96</v>
      </c>
      <c r="K11" s="404">
        <v>15</v>
      </c>
      <c r="L11" s="410">
        <v>14.08</v>
      </c>
      <c r="M11" s="414">
        <v>9.33</v>
      </c>
    </row>
    <row r="12" spans="1:13" ht="17.25" customHeight="1">
      <c r="A12" s="64" t="s">
        <v>10</v>
      </c>
      <c r="B12" s="65" t="s">
        <v>11</v>
      </c>
      <c r="C12" s="404">
        <v>16.2</v>
      </c>
      <c r="D12" s="404">
        <v>12.7</v>
      </c>
      <c r="E12" s="404">
        <v>17.8</v>
      </c>
      <c r="F12" s="404">
        <v>16.3</v>
      </c>
      <c r="G12" s="404">
        <v>14.4</v>
      </c>
      <c r="H12" s="404">
        <v>9.9</v>
      </c>
      <c r="I12" s="404">
        <v>9</v>
      </c>
      <c r="J12" s="404">
        <v>11.75</v>
      </c>
      <c r="K12" s="404">
        <v>4.5</v>
      </c>
      <c r="L12" s="410">
        <v>7.08</v>
      </c>
      <c r="M12" s="414">
        <v>7.75</v>
      </c>
    </row>
    <row r="13" spans="1:13" ht="17.25" customHeight="1">
      <c r="A13" s="64" t="s">
        <v>10</v>
      </c>
      <c r="B13" s="65" t="s">
        <v>12</v>
      </c>
      <c r="C13" s="404">
        <v>3.8</v>
      </c>
      <c r="D13" s="404">
        <v>10.8</v>
      </c>
      <c r="E13" s="404">
        <v>15</v>
      </c>
      <c r="F13" s="404">
        <v>7.3</v>
      </c>
      <c r="G13" s="404">
        <v>9.9</v>
      </c>
      <c r="H13" s="404">
        <v>23</v>
      </c>
      <c r="I13" s="404">
        <v>11.83</v>
      </c>
      <c r="J13" s="404">
        <v>27.5</v>
      </c>
      <c r="K13" s="404">
        <v>15.92</v>
      </c>
      <c r="L13" s="410">
        <v>19.58</v>
      </c>
      <c r="M13" s="414">
        <v>24.17</v>
      </c>
    </row>
    <row r="14" spans="1:13" ht="17.25" customHeight="1">
      <c r="A14" s="64" t="s">
        <v>10</v>
      </c>
      <c r="B14" s="65" t="s">
        <v>13</v>
      </c>
      <c r="C14" s="404">
        <v>13.3</v>
      </c>
      <c r="D14" s="404">
        <v>16</v>
      </c>
      <c r="E14" s="404">
        <v>16</v>
      </c>
      <c r="F14" s="404">
        <v>13</v>
      </c>
      <c r="G14" s="404">
        <v>12</v>
      </c>
      <c r="H14" s="404">
        <v>25.3</v>
      </c>
      <c r="I14" s="404">
        <v>14.83</v>
      </c>
      <c r="J14" s="404">
        <v>16.08</v>
      </c>
      <c r="K14" s="404">
        <v>16.83</v>
      </c>
      <c r="L14" s="410">
        <v>14.25</v>
      </c>
      <c r="M14" s="415">
        <v>24.17</v>
      </c>
    </row>
    <row r="15" spans="1:13" ht="17.25" customHeight="1">
      <c r="A15" s="64" t="s">
        <v>34</v>
      </c>
      <c r="B15" s="65" t="s">
        <v>41</v>
      </c>
      <c r="C15" s="404">
        <v>17.3</v>
      </c>
      <c r="D15" s="404">
        <v>11.8</v>
      </c>
      <c r="E15" s="404">
        <v>18.8</v>
      </c>
      <c r="F15" s="404">
        <v>16.5</v>
      </c>
      <c r="G15" s="404">
        <v>16.9</v>
      </c>
      <c r="H15" s="404">
        <v>4.6</v>
      </c>
      <c r="I15" s="404">
        <v>11.92</v>
      </c>
      <c r="J15" s="404">
        <v>13.5</v>
      </c>
      <c r="K15" s="404">
        <v>13.33</v>
      </c>
      <c r="L15" s="410">
        <v>19.17</v>
      </c>
      <c r="M15" s="415">
        <v>3.5</v>
      </c>
    </row>
    <row r="16" spans="1:13" ht="17.25" customHeight="1">
      <c r="A16" s="64" t="s">
        <v>10</v>
      </c>
      <c r="B16" s="65" t="s">
        <v>14</v>
      </c>
      <c r="C16" s="404">
        <v>43.5</v>
      </c>
      <c r="D16" s="404">
        <v>35.8</v>
      </c>
      <c r="E16" s="404">
        <v>39.7</v>
      </c>
      <c r="F16" s="404">
        <v>32.5</v>
      </c>
      <c r="G16" s="404">
        <v>27.6</v>
      </c>
      <c r="H16" s="404">
        <v>30.6</v>
      </c>
      <c r="I16" s="404">
        <v>33.92</v>
      </c>
      <c r="J16" s="404">
        <v>41.67</v>
      </c>
      <c r="K16" s="404">
        <v>49.58</v>
      </c>
      <c r="L16" s="410">
        <v>48.42</v>
      </c>
      <c r="M16" s="414">
        <v>42.83</v>
      </c>
    </row>
    <row r="17" spans="1:13" ht="17.25" customHeight="1">
      <c r="A17" s="64" t="s">
        <v>54</v>
      </c>
      <c r="B17" s="65" t="s">
        <v>53</v>
      </c>
      <c r="C17" s="404" t="s">
        <v>38</v>
      </c>
      <c r="D17" s="404" t="s">
        <v>38</v>
      </c>
      <c r="E17" s="404" t="s">
        <v>38</v>
      </c>
      <c r="F17" s="404" t="s">
        <v>38</v>
      </c>
      <c r="G17" s="404" t="s">
        <v>38</v>
      </c>
      <c r="H17" s="404" t="s">
        <v>38</v>
      </c>
      <c r="I17" s="404" t="s">
        <v>38</v>
      </c>
      <c r="J17" s="404" t="s">
        <v>38</v>
      </c>
      <c r="K17" s="404" t="s">
        <v>38</v>
      </c>
      <c r="L17" s="410" t="s">
        <v>24</v>
      </c>
      <c r="M17" s="414">
        <v>0.5</v>
      </c>
    </row>
    <row r="18" spans="1:13" ht="17.25" customHeight="1">
      <c r="A18" s="64" t="s">
        <v>29</v>
      </c>
      <c r="B18" s="65" t="s">
        <v>51</v>
      </c>
      <c r="C18" s="404" t="s">
        <v>24</v>
      </c>
      <c r="D18" s="404" t="s">
        <v>24</v>
      </c>
      <c r="E18" s="404" t="s">
        <v>24</v>
      </c>
      <c r="F18" s="404" t="s">
        <v>24</v>
      </c>
      <c r="G18" s="404" t="s">
        <v>24</v>
      </c>
      <c r="H18" s="404" t="s">
        <v>24</v>
      </c>
      <c r="I18" s="404" t="s">
        <v>24</v>
      </c>
      <c r="J18" s="404" t="s">
        <v>24</v>
      </c>
      <c r="K18" s="404" t="s">
        <v>24</v>
      </c>
      <c r="L18" s="410" t="s">
        <v>24</v>
      </c>
      <c r="M18" s="414">
        <v>0.75</v>
      </c>
    </row>
    <row r="19" spans="1:13" ht="17.25" customHeight="1">
      <c r="A19" s="64" t="s">
        <v>29</v>
      </c>
      <c r="B19" s="65" t="s">
        <v>30</v>
      </c>
      <c r="C19" s="404" t="s">
        <v>24</v>
      </c>
      <c r="D19" s="404" t="s">
        <v>24</v>
      </c>
      <c r="E19" s="404" t="s">
        <v>38</v>
      </c>
      <c r="F19" s="404" t="s">
        <v>38</v>
      </c>
      <c r="G19" s="404" t="s">
        <v>38</v>
      </c>
      <c r="H19" s="404" t="s">
        <v>38</v>
      </c>
      <c r="I19" s="404">
        <v>1.25</v>
      </c>
      <c r="J19" s="404">
        <v>1.08</v>
      </c>
      <c r="K19" s="404">
        <v>2.25</v>
      </c>
      <c r="L19" s="410">
        <v>3.33</v>
      </c>
      <c r="M19" s="415">
        <v>2</v>
      </c>
    </row>
    <row r="20" spans="1:13" ht="17.25" customHeight="1">
      <c r="A20" s="64" t="s">
        <v>29</v>
      </c>
      <c r="B20" s="65" t="s">
        <v>36</v>
      </c>
      <c r="C20" s="404" t="s">
        <v>24</v>
      </c>
      <c r="D20" s="404" t="s">
        <v>24</v>
      </c>
      <c r="E20" s="404" t="s">
        <v>24</v>
      </c>
      <c r="F20" s="404" t="s">
        <v>24</v>
      </c>
      <c r="G20" s="404" t="s">
        <v>24</v>
      </c>
      <c r="H20" s="404" t="s">
        <v>24</v>
      </c>
      <c r="I20" s="404" t="s">
        <v>38</v>
      </c>
      <c r="J20" s="404">
        <v>0</v>
      </c>
      <c r="K20" s="404">
        <v>0.58</v>
      </c>
      <c r="L20" s="410">
        <v>0.5</v>
      </c>
      <c r="M20" s="415">
        <v>0.5</v>
      </c>
    </row>
    <row r="21" spans="1:13" ht="17.25" customHeight="1">
      <c r="A21" s="64" t="s">
        <v>29</v>
      </c>
      <c r="B21" s="65" t="s">
        <v>37</v>
      </c>
      <c r="C21" s="404" t="s">
        <v>24</v>
      </c>
      <c r="D21" s="404" t="s">
        <v>38</v>
      </c>
      <c r="E21" s="404" t="s">
        <v>38</v>
      </c>
      <c r="F21" s="404" t="s">
        <v>38</v>
      </c>
      <c r="G21" s="404" t="s">
        <v>38</v>
      </c>
      <c r="H21" s="404" t="s">
        <v>38</v>
      </c>
      <c r="I21" s="404" t="s">
        <v>38</v>
      </c>
      <c r="J21" s="404">
        <v>0.25</v>
      </c>
      <c r="K21" s="404">
        <v>1.92</v>
      </c>
      <c r="L21" s="410">
        <v>2.08</v>
      </c>
      <c r="M21" s="415">
        <v>2.42</v>
      </c>
    </row>
    <row r="22" spans="1:13" ht="17.25" customHeight="1">
      <c r="A22" s="64" t="s">
        <v>29</v>
      </c>
      <c r="B22" s="65" t="s">
        <v>35</v>
      </c>
      <c r="C22" s="404" t="s">
        <v>24</v>
      </c>
      <c r="D22" s="404" t="s">
        <v>38</v>
      </c>
      <c r="E22" s="404" t="s">
        <v>38</v>
      </c>
      <c r="F22" s="404" t="s">
        <v>38</v>
      </c>
      <c r="G22" s="404" t="s">
        <v>38</v>
      </c>
      <c r="H22" s="404" t="s">
        <v>38</v>
      </c>
      <c r="I22" s="404" t="s">
        <v>38</v>
      </c>
      <c r="J22" s="404">
        <v>0</v>
      </c>
      <c r="K22" s="404">
        <v>0</v>
      </c>
      <c r="L22" s="410">
        <v>0</v>
      </c>
      <c r="M22" s="415">
        <v>0</v>
      </c>
    </row>
    <row r="23" spans="1:13" ht="17.25" customHeight="1">
      <c r="A23" s="64" t="s">
        <v>15</v>
      </c>
      <c r="B23" s="65" t="s">
        <v>16</v>
      </c>
      <c r="C23" s="404">
        <v>0.05</v>
      </c>
      <c r="D23" s="404">
        <v>1</v>
      </c>
      <c r="E23" s="404">
        <v>1.3</v>
      </c>
      <c r="F23" s="404">
        <v>3.8</v>
      </c>
      <c r="G23" s="404">
        <v>2.3</v>
      </c>
      <c r="H23" s="404">
        <v>0</v>
      </c>
      <c r="I23" s="404">
        <v>2.25</v>
      </c>
      <c r="J23" s="404">
        <v>2.5</v>
      </c>
      <c r="K23" s="404">
        <v>0.75</v>
      </c>
      <c r="L23" s="410">
        <v>0.25</v>
      </c>
      <c r="M23" s="415">
        <v>0</v>
      </c>
    </row>
    <row r="24" spans="1:13" ht="17.25" customHeight="1">
      <c r="A24" s="64" t="s">
        <v>15</v>
      </c>
      <c r="B24" s="65" t="s">
        <v>17</v>
      </c>
      <c r="C24" s="404">
        <v>0</v>
      </c>
      <c r="D24" s="404">
        <v>0</v>
      </c>
      <c r="E24" s="404">
        <v>0</v>
      </c>
      <c r="F24" s="404">
        <v>0</v>
      </c>
      <c r="G24" s="404">
        <v>0</v>
      </c>
      <c r="H24" s="404">
        <v>0</v>
      </c>
      <c r="I24" s="404">
        <v>0</v>
      </c>
      <c r="J24" s="404">
        <v>0</v>
      </c>
      <c r="K24" s="404">
        <v>0</v>
      </c>
      <c r="L24" s="410">
        <v>0</v>
      </c>
      <c r="M24" s="415">
        <v>0.25</v>
      </c>
    </row>
    <row r="25" spans="1:13" ht="17.25" customHeight="1">
      <c r="A25" s="64" t="s">
        <v>28</v>
      </c>
      <c r="B25" s="65" t="s">
        <v>18</v>
      </c>
      <c r="C25" s="404">
        <v>43.4</v>
      </c>
      <c r="D25" s="404">
        <v>43.4</v>
      </c>
      <c r="E25" s="404">
        <v>27.8</v>
      </c>
      <c r="F25" s="404">
        <v>34.7</v>
      </c>
      <c r="G25" s="404">
        <v>32.5</v>
      </c>
      <c r="H25" s="404">
        <v>30.8</v>
      </c>
      <c r="I25" s="404">
        <v>27.33</v>
      </c>
      <c r="J25" s="404">
        <v>58</v>
      </c>
      <c r="K25" s="404">
        <v>34.37</v>
      </c>
      <c r="L25" s="410">
        <v>28.33</v>
      </c>
      <c r="M25" s="415">
        <v>33.42</v>
      </c>
    </row>
    <row r="26" spans="1:13" ht="17.25" customHeight="1">
      <c r="A26" s="64" t="s">
        <v>19</v>
      </c>
      <c r="B26" s="65" t="s">
        <v>20</v>
      </c>
      <c r="C26" s="404">
        <v>3.3</v>
      </c>
      <c r="D26" s="404">
        <v>3.3</v>
      </c>
      <c r="E26" s="404">
        <v>2.8</v>
      </c>
      <c r="F26" s="404">
        <v>0.3</v>
      </c>
      <c r="G26" s="404">
        <v>2.6</v>
      </c>
      <c r="H26" s="404">
        <v>0</v>
      </c>
      <c r="I26" s="404">
        <v>2.75</v>
      </c>
      <c r="J26" s="404">
        <v>2.58</v>
      </c>
      <c r="K26" s="404">
        <v>3.66</v>
      </c>
      <c r="L26" s="410">
        <v>2.42</v>
      </c>
      <c r="M26" s="415">
        <v>6.58</v>
      </c>
    </row>
    <row r="27" spans="1:13" ht="17.25" customHeight="1">
      <c r="A27" s="64" t="s">
        <v>21</v>
      </c>
      <c r="B27" s="65" t="s">
        <v>22</v>
      </c>
      <c r="C27" s="404">
        <v>0</v>
      </c>
      <c r="D27" s="404">
        <v>0</v>
      </c>
      <c r="E27" s="404">
        <v>0.8</v>
      </c>
      <c r="F27" s="404">
        <v>0.8</v>
      </c>
      <c r="G27" s="404">
        <v>0.8</v>
      </c>
      <c r="H27" s="404">
        <v>3.6</v>
      </c>
      <c r="I27" s="404">
        <v>0.5</v>
      </c>
      <c r="J27" s="404">
        <v>0</v>
      </c>
      <c r="K27" s="404">
        <v>0.5</v>
      </c>
      <c r="L27" s="410">
        <v>0.75</v>
      </c>
      <c r="M27" s="415">
        <v>0.17</v>
      </c>
    </row>
    <row r="28" spans="1:13" ht="17.25" customHeight="1" thickBot="1">
      <c r="A28" s="66" t="s">
        <v>21</v>
      </c>
      <c r="B28" s="67" t="s">
        <v>14</v>
      </c>
      <c r="C28" s="405">
        <v>0</v>
      </c>
      <c r="D28" s="405">
        <v>0</v>
      </c>
      <c r="E28" s="405">
        <v>0</v>
      </c>
      <c r="F28" s="405">
        <v>0.3</v>
      </c>
      <c r="G28" s="405">
        <v>0.3</v>
      </c>
      <c r="H28" s="405">
        <v>0</v>
      </c>
      <c r="I28" s="405">
        <v>0</v>
      </c>
      <c r="J28" s="405">
        <v>0.75</v>
      </c>
      <c r="K28" s="405">
        <v>1.42</v>
      </c>
      <c r="L28" s="411">
        <v>0</v>
      </c>
      <c r="M28" s="416">
        <v>0.33</v>
      </c>
    </row>
    <row r="29" spans="1:13" ht="17.25" customHeight="1" thickBot="1" thickTop="1">
      <c r="A29" s="1"/>
      <c r="B29" s="1" t="s">
        <v>23</v>
      </c>
      <c r="C29" s="406">
        <v>494.8</v>
      </c>
      <c r="D29" s="407">
        <v>450.6</v>
      </c>
      <c r="E29" s="407">
        <v>438.2</v>
      </c>
      <c r="F29" s="407">
        <v>451.5</v>
      </c>
      <c r="G29" s="407">
        <v>474.9</v>
      </c>
      <c r="H29" s="407">
        <v>575.1</v>
      </c>
      <c r="I29" s="407">
        <v>604.29</v>
      </c>
      <c r="J29" s="406">
        <v>682.2</v>
      </c>
      <c r="K29" s="406">
        <f>SUM(K3:K28)</f>
        <v>644.3900000000001</v>
      </c>
      <c r="L29" s="406">
        <v>621.57</v>
      </c>
      <c r="M29" s="406">
        <f>SUM(M3:M28)</f>
        <v>625.3000000000001</v>
      </c>
    </row>
    <row r="30" spans="10:11" ht="17.25" customHeight="1" thickTop="1">
      <c r="J30" s="401" t="s">
        <v>39</v>
      </c>
      <c r="K30" s="401" t="s">
        <v>39</v>
      </c>
    </row>
    <row r="31" spans="10:11" ht="17.25" customHeight="1">
      <c r="J31" s="401" t="s">
        <v>39</v>
      </c>
      <c r="K31" s="401" t="s">
        <v>39</v>
      </c>
    </row>
    <row r="32" spans="10:11" ht="17.25" customHeight="1">
      <c r="J32" s="401" t="s">
        <v>39</v>
      </c>
      <c r="K32" s="401" t="s">
        <v>39</v>
      </c>
    </row>
  </sheetData>
  <printOptions/>
  <pageMargins left="0.39" right="0.34" top="1" bottom="0.51" header="0.26" footer="0.5"/>
  <pageSetup horizontalDpi="300" verticalDpi="300" orientation="landscape" r:id="rId1"/>
  <headerFooter alignWithMargins="0">
    <oddHeader>&amp;C&amp;16Graduate Student Full Time Equivalency (FTE)
&amp;14September 1 Comparisons 1996 - 2006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M15" sqref="M15"/>
    </sheetView>
  </sheetViews>
  <sheetFormatPr defaultColWidth="9.140625" defaultRowHeight="12.75"/>
  <cols>
    <col min="1" max="1" width="7.57421875" style="75" bestFit="1" customWidth="1"/>
    <col min="2" max="2" width="34.28125" style="75" bestFit="1" customWidth="1"/>
    <col min="3" max="9" width="8.140625" style="102" bestFit="1" customWidth="1"/>
    <col min="10" max="10" width="8.140625" style="0" customWidth="1"/>
    <col min="11" max="11" width="8.140625" style="102" bestFit="1" customWidth="1"/>
    <col min="12" max="12" width="8.140625" style="125" customWidth="1"/>
    <col min="13" max="16384" width="11.7109375" style="75" customWidth="1"/>
  </cols>
  <sheetData>
    <row r="1" spans="1:12" ht="15.75" thickBot="1" thickTop="1">
      <c r="A1" s="86" t="s">
        <v>0</v>
      </c>
      <c r="B1" s="86" t="s">
        <v>1</v>
      </c>
      <c r="C1" s="97">
        <v>35323</v>
      </c>
      <c r="D1" s="97">
        <v>35688</v>
      </c>
      <c r="E1" s="97">
        <v>36053</v>
      </c>
      <c r="F1" s="97">
        <v>36418</v>
      </c>
      <c r="G1" s="97">
        <v>36784</v>
      </c>
      <c r="H1" s="97">
        <v>37514</v>
      </c>
      <c r="I1" s="417">
        <v>37879</v>
      </c>
      <c r="J1" s="97">
        <v>38245</v>
      </c>
      <c r="K1" s="426">
        <v>38610</v>
      </c>
      <c r="L1" s="429">
        <v>38975</v>
      </c>
    </row>
    <row r="2" spans="1:12" ht="15" thickTop="1">
      <c r="A2" s="87" t="s">
        <v>2</v>
      </c>
      <c r="B2" s="88" t="s">
        <v>3</v>
      </c>
      <c r="C2" s="98">
        <v>139.9</v>
      </c>
      <c r="D2" s="98">
        <v>126.3</v>
      </c>
      <c r="E2" s="98">
        <v>113</v>
      </c>
      <c r="F2" s="98">
        <v>131.3</v>
      </c>
      <c r="G2" s="98">
        <v>158.3</v>
      </c>
      <c r="H2" s="98">
        <v>222.83</v>
      </c>
      <c r="I2" s="423">
        <v>226</v>
      </c>
      <c r="J2" s="98">
        <v>223.17</v>
      </c>
      <c r="K2" s="418">
        <v>190.92</v>
      </c>
      <c r="L2" s="98">
        <v>201.17</v>
      </c>
    </row>
    <row r="3" spans="1:12" ht="14.25">
      <c r="A3" s="64" t="s">
        <v>4</v>
      </c>
      <c r="B3" s="65" t="s">
        <v>5</v>
      </c>
      <c r="C3" s="99">
        <v>4</v>
      </c>
      <c r="D3" s="99">
        <v>9.1</v>
      </c>
      <c r="E3" s="99">
        <v>14.4</v>
      </c>
      <c r="F3" s="99">
        <v>15.2</v>
      </c>
      <c r="G3" s="99">
        <v>14.4</v>
      </c>
      <c r="H3" s="99">
        <v>47.92</v>
      </c>
      <c r="I3" s="424">
        <v>62.75</v>
      </c>
      <c r="J3" s="99">
        <v>71.83</v>
      </c>
      <c r="K3" s="419">
        <v>87.08</v>
      </c>
      <c r="L3" s="99">
        <v>88.33</v>
      </c>
    </row>
    <row r="4" spans="1:12" ht="14.25">
      <c r="A4" s="64" t="s">
        <v>6</v>
      </c>
      <c r="B4" s="65" t="s">
        <v>7</v>
      </c>
      <c r="C4" s="99">
        <v>26.9</v>
      </c>
      <c r="D4" s="99">
        <v>27.4</v>
      </c>
      <c r="E4" s="99">
        <v>27.6</v>
      </c>
      <c r="F4" s="99">
        <v>31.3</v>
      </c>
      <c r="G4" s="99">
        <v>24.1</v>
      </c>
      <c r="H4" s="99">
        <v>41.25</v>
      </c>
      <c r="I4" s="424">
        <v>46.08</v>
      </c>
      <c r="J4" s="99">
        <v>33.58</v>
      </c>
      <c r="K4" s="419">
        <v>21.5</v>
      </c>
      <c r="L4" s="99">
        <v>24.25</v>
      </c>
    </row>
    <row r="5" spans="1:12" ht="14.25">
      <c r="A5" s="64" t="s">
        <v>6</v>
      </c>
      <c r="B5" s="65" t="s">
        <v>8</v>
      </c>
      <c r="C5" s="99">
        <v>15.6</v>
      </c>
      <c r="D5" s="99">
        <v>9.1</v>
      </c>
      <c r="E5" s="99">
        <v>13</v>
      </c>
      <c r="F5" s="99">
        <v>11.9</v>
      </c>
      <c r="G5" s="99">
        <v>9.9</v>
      </c>
      <c r="H5" s="99">
        <v>13.5</v>
      </c>
      <c r="I5" s="424">
        <v>15.33</v>
      </c>
      <c r="J5" s="99">
        <v>15.75</v>
      </c>
      <c r="K5" s="419">
        <v>16.42</v>
      </c>
      <c r="L5" s="99">
        <v>12.75</v>
      </c>
    </row>
    <row r="6" spans="1:12" ht="14.25">
      <c r="A6" s="64" t="s">
        <v>6</v>
      </c>
      <c r="B6" s="65" t="s">
        <v>25</v>
      </c>
      <c r="C6" s="99">
        <v>25.4</v>
      </c>
      <c r="D6" s="99">
        <v>30.9</v>
      </c>
      <c r="E6" s="99">
        <v>26.8</v>
      </c>
      <c r="F6" s="99">
        <v>28.5</v>
      </c>
      <c r="G6" s="99">
        <v>29</v>
      </c>
      <c r="H6" s="99">
        <v>26.33</v>
      </c>
      <c r="I6" s="424">
        <v>25.75</v>
      </c>
      <c r="J6" s="99">
        <v>30.25</v>
      </c>
      <c r="K6" s="419">
        <v>40.5</v>
      </c>
      <c r="L6" s="99">
        <v>32.5</v>
      </c>
    </row>
    <row r="7" spans="1:12" ht="14.25">
      <c r="A7" s="64" t="s">
        <v>26</v>
      </c>
      <c r="B7" s="65" t="s">
        <v>9</v>
      </c>
      <c r="C7" s="99">
        <v>56.6</v>
      </c>
      <c r="D7" s="99">
        <v>42.3</v>
      </c>
      <c r="E7" s="99">
        <v>43.2</v>
      </c>
      <c r="F7" s="99">
        <v>39.7</v>
      </c>
      <c r="G7" s="99">
        <v>41.1</v>
      </c>
      <c r="H7" s="99">
        <v>47.58</v>
      </c>
      <c r="I7" s="424">
        <v>44.08</v>
      </c>
      <c r="J7" s="99">
        <v>39.37</v>
      </c>
      <c r="K7" s="419">
        <v>41</v>
      </c>
      <c r="L7" s="99">
        <v>36.58</v>
      </c>
    </row>
    <row r="8" spans="1:12" ht="14.25">
      <c r="A8" s="64" t="s">
        <v>6</v>
      </c>
      <c r="B8" s="65" t="s">
        <v>31</v>
      </c>
      <c r="C8" s="99">
        <v>60</v>
      </c>
      <c r="D8" s="99">
        <v>52.8</v>
      </c>
      <c r="E8" s="99">
        <v>44.4</v>
      </c>
      <c r="F8" s="99">
        <v>53.6</v>
      </c>
      <c r="G8" s="99">
        <v>71.5</v>
      </c>
      <c r="H8" s="99">
        <v>75.17</v>
      </c>
      <c r="I8" s="424">
        <v>67.83</v>
      </c>
      <c r="J8" s="99">
        <v>62.58</v>
      </c>
      <c r="K8" s="419">
        <v>65.38</v>
      </c>
      <c r="L8" s="99">
        <v>68.12</v>
      </c>
    </row>
    <row r="9" spans="1:12" ht="14.25">
      <c r="A9" s="64" t="s">
        <v>6</v>
      </c>
      <c r="B9" s="65" t="s">
        <v>32</v>
      </c>
      <c r="C9" s="99" t="s">
        <v>38</v>
      </c>
      <c r="D9" s="99">
        <v>1.8</v>
      </c>
      <c r="E9" s="99">
        <v>6</v>
      </c>
      <c r="F9" s="99">
        <v>11</v>
      </c>
      <c r="G9" s="99">
        <v>7.8</v>
      </c>
      <c r="H9" s="99">
        <v>4.84</v>
      </c>
      <c r="I9" s="424">
        <v>9.75</v>
      </c>
      <c r="J9" s="99">
        <v>5.58</v>
      </c>
      <c r="K9" s="419">
        <v>7.5</v>
      </c>
      <c r="L9" s="99">
        <v>7.17</v>
      </c>
    </row>
    <row r="10" spans="1:12" ht="14.25">
      <c r="A10" s="64" t="s">
        <v>6</v>
      </c>
      <c r="B10" s="75" t="s">
        <v>48</v>
      </c>
      <c r="C10" s="99">
        <v>13.7</v>
      </c>
      <c r="D10" s="99">
        <v>7.6</v>
      </c>
      <c r="E10" s="99">
        <v>8.4</v>
      </c>
      <c r="F10" s="99">
        <v>9.1</v>
      </c>
      <c r="G10" s="99">
        <v>7.3</v>
      </c>
      <c r="H10" s="99">
        <v>6.92</v>
      </c>
      <c r="I10" s="424">
        <v>9.75</v>
      </c>
      <c r="J10" s="99">
        <v>14.5</v>
      </c>
      <c r="K10" s="419">
        <v>13.83</v>
      </c>
      <c r="L10" s="99">
        <v>10.42</v>
      </c>
    </row>
    <row r="11" spans="1:12" ht="14.25">
      <c r="A11" s="64" t="s">
        <v>10</v>
      </c>
      <c r="B11" s="65" t="s">
        <v>11</v>
      </c>
      <c r="C11" s="99">
        <v>16.8</v>
      </c>
      <c r="D11" s="99">
        <v>12.2</v>
      </c>
      <c r="E11" s="99">
        <v>18.1</v>
      </c>
      <c r="F11" s="99">
        <v>16.7</v>
      </c>
      <c r="G11" s="99">
        <v>14.2</v>
      </c>
      <c r="H11" s="99">
        <v>10</v>
      </c>
      <c r="I11" s="424">
        <v>12.17</v>
      </c>
      <c r="J11" s="99">
        <v>5.58</v>
      </c>
      <c r="K11" s="419">
        <v>8.17</v>
      </c>
      <c r="L11" s="99">
        <v>8.92</v>
      </c>
    </row>
    <row r="12" spans="1:12" ht="14.25">
      <c r="A12" s="64" t="s">
        <v>10</v>
      </c>
      <c r="B12" s="65" t="s">
        <v>12</v>
      </c>
      <c r="C12" s="99">
        <v>3.8</v>
      </c>
      <c r="D12" s="99">
        <v>11.3</v>
      </c>
      <c r="E12" s="99">
        <v>15.8</v>
      </c>
      <c r="F12" s="99">
        <v>7.8</v>
      </c>
      <c r="G12" s="99">
        <v>12.1</v>
      </c>
      <c r="H12" s="99">
        <v>14.17</v>
      </c>
      <c r="I12" s="424">
        <v>27.83</v>
      </c>
      <c r="J12" s="99">
        <v>17.42</v>
      </c>
      <c r="K12" s="419">
        <v>23.96</v>
      </c>
      <c r="L12" s="99">
        <v>26.58</v>
      </c>
    </row>
    <row r="13" spans="1:12" ht="14.25">
      <c r="A13" s="64" t="s">
        <v>10</v>
      </c>
      <c r="B13" s="65" t="s">
        <v>13</v>
      </c>
      <c r="C13" s="99">
        <v>14.3</v>
      </c>
      <c r="D13" s="99">
        <v>14</v>
      </c>
      <c r="E13" s="99">
        <v>16.5</v>
      </c>
      <c r="F13" s="99">
        <v>13.3</v>
      </c>
      <c r="G13" s="99">
        <v>13</v>
      </c>
      <c r="H13" s="99">
        <v>14.83</v>
      </c>
      <c r="I13" s="424">
        <v>14.83</v>
      </c>
      <c r="J13" s="99">
        <v>16.92</v>
      </c>
      <c r="K13" s="419">
        <v>14.25</v>
      </c>
      <c r="L13" s="99">
        <v>14.08</v>
      </c>
    </row>
    <row r="14" spans="1:12" ht="14.25">
      <c r="A14" s="64" t="s">
        <v>34</v>
      </c>
      <c r="B14" s="65" t="s">
        <v>41</v>
      </c>
      <c r="C14" s="99">
        <v>18.1</v>
      </c>
      <c r="D14" s="99">
        <v>13.3</v>
      </c>
      <c r="E14" s="99">
        <v>18.8</v>
      </c>
      <c r="F14" s="99">
        <v>17</v>
      </c>
      <c r="G14" s="99">
        <v>17.8</v>
      </c>
      <c r="H14" s="99">
        <v>12.17</v>
      </c>
      <c r="I14" s="424">
        <v>13.58</v>
      </c>
      <c r="J14" s="99">
        <v>13.08</v>
      </c>
      <c r="K14" s="419">
        <v>19.67</v>
      </c>
      <c r="L14" s="99">
        <v>14</v>
      </c>
    </row>
    <row r="15" spans="1:12" ht="14.25">
      <c r="A15" s="64" t="s">
        <v>10</v>
      </c>
      <c r="B15" s="65" t="s">
        <v>14</v>
      </c>
      <c r="C15" s="99">
        <v>45</v>
      </c>
      <c r="D15" s="99">
        <v>35.4</v>
      </c>
      <c r="E15" s="99">
        <v>38.7</v>
      </c>
      <c r="F15" s="99">
        <v>35.6</v>
      </c>
      <c r="G15" s="99">
        <v>29.1</v>
      </c>
      <c r="H15" s="99">
        <v>37.17</v>
      </c>
      <c r="I15" s="424">
        <v>43.67</v>
      </c>
      <c r="J15" s="99">
        <v>52.42</v>
      </c>
      <c r="K15" s="419">
        <v>48.33</v>
      </c>
      <c r="L15" s="99">
        <v>51.08</v>
      </c>
    </row>
    <row r="16" spans="1:12" ht="14.25">
      <c r="A16" s="64" t="s">
        <v>54</v>
      </c>
      <c r="B16" s="65" t="s">
        <v>53</v>
      </c>
      <c r="C16" s="99" t="s">
        <v>38</v>
      </c>
      <c r="D16" s="99" t="s">
        <v>38</v>
      </c>
      <c r="E16" s="99" t="s">
        <v>38</v>
      </c>
      <c r="F16" s="99" t="s">
        <v>38</v>
      </c>
      <c r="G16" s="99" t="s">
        <v>38</v>
      </c>
      <c r="H16" s="99" t="s">
        <v>38</v>
      </c>
      <c r="I16" s="424" t="s">
        <v>38</v>
      </c>
      <c r="J16" s="99" t="s">
        <v>38</v>
      </c>
      <c r="K16" s="419" t="s">
        <v>38</v>
      </c>
      <c r="L16" s="99">
        <v>0.5</v>
      </c>
    </row>
    <row r="17" spans="1:12" ht="14.25">
      <c r="A17" s="64" t="s">
        <v>29</v>
      </c>
      <c r="B17" s="65" t="s">
        <v>30</v>
      </c>
      <c r="C17" s="99" t="s">
        <v>38</v>
      </c>
      <c r="D17" s="99" t="s">
        <v>38</v>
      </c>
      <c r="E17" s="99" t="s">
        <v>38</v>
      </c>
      <c r="F17" s="99" t="s">
        <v>38</v>
      </c>
      <c r="G17" s="99" t="s">
        <v>38</v>
      </c>
      <c r="H17" s="99">
        <v>1.25</v>
      </c>
      <c r="I17" s="424">
        <v>4.08</v>
      </c>
      <c r="J17" s="99">
        <v>2.75</v>
      </c>
      <c r="K17" s="419">
        <v>3.33</v>
      </c>
      <c r="L17" s="99">
        <v>1.33</v>
      </c>
    </row>
    <row r="18" spans="1:12" ht="14.25">
      <c r="A18" s="64" t="s">
        <v>29</v>
      </c>
      <c r="B18" s="65" t="s">
        <v>36</v>
      </c>
      <c r="C18" s="99" t="s">
        <v>38</v>
      </c>
      <c r="D18" s="99" t="s">
        <v>38</v>
      </c>
      <c r="E18" s="99" t="s">
        <v>38</v>
      </c>
      <c r="F18" s="99" t="s">
        <v>38</v>
      </c>
      <c r="G18" s="99" t="s">
        <v>38</v>
      </c>
      <c r="H18" s="99" t="s">
        <v>38</v>
      </c>
      <c r="I18" s="424" t="s">
        <v>38</v>
      </c>
      <c r="J18" s="99">
        <v>0.58</v>
      </c>
      <c r="K18" s="419">
        <v>0.25</v>
      </c>
      <c r="L18" s="99">
        <v>0.5</v>
      </c>
    </row>
    <row r="19" spans="1:12" ht="14.25">
      <c r="A19" s="64" t="s">
        <v>29</v>
      </c>
      <c r="B19" s="65" t="s">
        <v>37</v>
      </c>
      <c r="C19" s="99" t="s">
        <v>38</v>
      </c>
      <c r="D19" s="99" t="s">
        <v>38</v>
      </c>
      <c r="E19" s="99" t="s">
        <v>38</v>
      </c>
      <c r="F19" s="99" t="s">
        <v>38</v>
      </c>
      <c r="G19" s="99" t="s">
        <v>38</v>
      </c>
      <c r="H19" s="99" t="s">
        <v>38</v>
      </c>
      <c r="I19" s="424">
        <v>0.25</v>
      </c>
      <c r="J19" s="99">
        <v>1.92</v>
      </c>
      <c r="K19" s="419">
        <v>0.83</v>
      </c>
      <c r="L19" s="99">
        <v>1.67</v>
      </c>
    </row>
    <row r="20" spans="1:12" ht="14.25">
      <c r="A20" s="64" t="s">
        <v>29</v>
      </c>
      <c r="B20" s="65" t="s">
        <v>50</v>
      </c>
      <c r="C20" s="99" t="s">
        <v>38</v>
      </c>
      <c r="D20" s="99" t="s">
        <v>38</v>
      </c>
      <c r="E20" s="99" t="s">
        <v>38</v>
      </c>
      <c r="F20" s="99" t="s">
        <v>38</v>
      </c>
      <c r="G20" s="99" t="s">
        <v>38</v>
      </c>
      <c r="H20" s="99" t="s">
        <v>38</v>
      </c>
      <c r="I20" s="424" t="s">
        <v>38</v>
      </c>
      <c r="J20" s="99" t="s">
        <v>38</v>
      </c>
      <c r="K20" s="419" t="s">
        <v>38</v>
      </c>
      <c r="L20" s="99">
        <v>1.25</v>
      </c>
    </row>
    <row r="21" spans="1:12" ht="14.25">
      <c r="A21" s="64" t="s">
        <v>15</v>
      </c>
      <c r="B21" s="65" t="s">
        <v>16</v>
      </c>
      <c r="C21" s="99">
        <v>0.5</v>
      </c>
      <c r="D21" s="99">
        <v>0.8</v>
      </c>
      <c r="E21" s="99">
        <v>0.8</v>
      </c>
      <c r="F21" s="99">
        <v>4</v>
      </c>
      <c r="G21" s="99">
        <v>3</v>
      </c>
      <c r="H21" s="99">
        <v>2</v>
      </c>
      <c r="I21" s="424">
        <v>3.75</v>
      </c>
      <c r="J21" s="99">
        <v>0.75</v>
      </c>
      <c r="K21" s="419">
        <v>0.25</v>
      </c>
      <c r="L21" s="99">
        <v>3.51</v>
      </c>
    </row>
    <row r="22" spans="1:12" ht="14.25">
      <c r="A22" s="64" t="s">
        <v>15</v>
      </c>
      <c r="B22" s="65" t="s">
        <v>17</v>
      </c>
      <c r="C22" s="99" t="s">
        <v>38</v>
      </c>
      <c r="D22" s="99" t="s">
        <v>38</v>
      </c>
      <c r="E22" s="99" t="s">
        <v>38</v>
      </c>
      <c r="F22" s="99" t="s">
        <v>38</v>
      </c>
      <c r="G22" s="99">
        <v>0.3</v>
      </c>
      <c r="H22" s="99" t="s">
        <v>38</v>
      </c>
      <c r="I22" s="424" t="s">
        <v>38</v>
      </c>
      <c r="J22" s="99" t="s">
        <v>38</v>
      </c>
      <c r="K22" s="419" t="s">
        <v>38</v>
      </c>
      <c r="L22" s="99">
        <v>0.25</v>
      </c>
    </row>
    <row r="23" spans="1:12" ht="14.25">
      <c r="A23" s="64" t="s">
        <v>28</v>
      </c>
      <c r="B23" s="65" t="s">
        <v>18</v>
      </c>
      <c r="C23" s="99">
        <v>59.8</v>
      </c>
      <c r="D23" s="99">
        <v>46.3</v>
      </c>
      <c r="E23" s="99">
        <v>30.3</v>
      </c>
      <c r="F23" s="99">
        <v>34.3</v>
      </c>
      <c r="G23" s="99">
        <v>37.7</v>
      </c>
      <c r="H23" s="99">
        <v>32.84</v>
      </c>
      <c r="I23" s="424">
        <v>57.58</v>
      </c>
      <c r="J23" s="99">
        <v>39.87</v>
      </c>
      <c r="K23" s="419">
        <v>38</v>
      </c>
      <c r="L23" s="99">
        <v>43.5</v>
      </c>
    </row>
    <row r="24" spans="1:12" ht="14.25">
      <c r="A24" s="64" t="s">
        <v>19</v>
      </c>
      <c r="B24" s="65" t="s">
        <v>20</v>
      </c>
      <c r="C24" s="99">
        <v>5.5</v>
      </c>
      <c r="D24" s="99">
        <v>3.8</v>
      </c>
      <c r="E24" s="99">
        <v>2.8</v>
      </c>
      <c r="F24" s="99">
        <v>2</v>
      </c>
      <c r="G24" s="99">
        <v>3.3</v>
      </c>
      <c r="H24" s="99">
        <v>3.25</v>
      </c>
      <c r="I24" s="424">
        <v>4.5</v>
      </c>
      <c r="J24" s="99">
        <v>3.92</v>
      </c>
      <c r="K24" s="419"/>
      <c r="L24" s="99">
        <v>6.58</v>
      </c>
    </row>
    <row r="25" spans="1:12" ht="14.25">
      <c r="A25" s="64" t="s">
        <v>21</v>
      </c>
      <c r="B25" s="65" t="s">
        <v>22</v>
      </c>
      <c r="C25" s="99" t="s">
        <v>38</v>
      </c>
      <c r="D25" s="99" t="s">
        <v>38</v>
      </c>
      <c r="E25" s="99">
        <v>0.8</v>
      </c>
      <c r="F25" s="99">
        <v>0.8</v>
      </c>
      <c r="G25" s="99">
        <v>0.8</v>
      </c>
      <c r="H25" s="99">
        <v>0.5</v>
      </c>
      <c r="I25" s="424">
        <v>0.25</v>
      </c>
      <c r="J25" s="99">
        <v>1.67</v>
      </c>
      <c r="K25" s="419">
        <v>0.17</v>
      </c>
      <c r="L25" s="99">
        <v>0.42</v>
      </c>
    </row>
    <row r="26" spans="1:12" ht="15" thickBot="1">
      <c r="A26" s="66" t="s">
        <v>21</v>
      </c>
      <c r="B26" s="67" t="s">
        <v>14</v>
      </c>
      <c r="C26" s="99" t="s">
        <v>38</v>
      </c>
      <c r="D26" s="99" t="s">
        <v>38</v>
      </c>
      <c r="E26" s="99" t="s">
        <v>38</v>
      </c>
      <c r="F26" s="100">
        <v>0.3</v>
      </c>
      <c r="G26" s="100">
        <v>0.3</v>
      </c>
      <c r="H26" s="100" t="s">
        <v>38</v>
      </c>
      <c r="I26" s="425">
        <v>0.5</v>
      </c>
      <c r="J26" s="99">
        <v>1.42</v>
      </c>
      <c r="K26" s="420"/>
      <c r="L26" s="100">
        <v>0.5</v>
      </c>
    </row>
    <row r="27" spans="1:12" ht="15.75" thickBot="1" thickTop="1">
      <c r="A27" s="1"/>
      <c r="B27" s="1" t="s">
        <v>23</v>
      </c>
      <c r="C27" s="101">
        <v>518.9</v>
      </c>
      <c r="D27" s="101">
        <v>449.8</v>
      </c>
      <c r="E27" s="101">
        <v>442.2</v>
      </c>
      <c r="F27" s="101">
        <v>466.2</v>
      </c>
      <c r="G27" s="101">
        <v>496.2</v>
      </c>
      <c r="H27" s="101">
        <v>614.5</v>
      </c>
      <c r="I27" s="421">
        <f>SUM(I2:I26)</f>
        <v>690.3100000000001</v>
      </c>
      <c r="J27" s="428">
        <f>SUM(J2:J26)</f>
        <v>654.9099999999997</v>
      </c>
      <c r="K27" s="427">
        <f>SUM(K2:K26)</f>
        <v>641.34</v>
      </c>
      <c r="L27" s="422">
        <f>SUM(L2:L26)</f>
        <v>655.9600000000002</v>
      </c>
    </row>
    <row r="28" ht="15" thickTop="1"/>
  </sheetData>
  <printOptions/>
  <pageMargins left="0.42" right="0.75" top="1" bottom="1" header="0.5" footer="0.5"/>
  <pageSetup horizontalDpi="300" verticalDpi="300" orientation="landscape" r:id="rId1"/>
  <headerFooter alignWithMargins="0">
    <oddHeader>&amp;C&amp;"Arial,Bold"&amp;12Graduate Student Full Time Equivalency (FTE)&amp;"Arial,Regular"&amp;10
&amp;"Arial,Bold"&amp;11September 15 Comparisons 1996 thru 2006&amp;"Arial,Regular"&amp;10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BG30"/>
  <sheetViews>
    <sheetView workbookViewId="0" topLeftCell="AK1">
      <selection activeCell="AI1" sqref="AI1"/>
    </sheetView>
  </sheetViews>
  <sheetFormatPr defaultColWidth="9.140625" defaultRowHeight="15" customHeight="1"/>
  <cols>
    <col min="1" max="1" width="8.57421875" style="211" bestFit="1" customWidth="1"/>
    <col min="2" max="2" width="35.00390625" style="211" bestFit="1" customWidth="1"/>
    <col min="3" max="5" width="9.00390625" style="144" bestFit="1" customWidth="1"/>
    <col min="6" max="6" width="10.28125" style="144" customWidth="1"/>
    <col min="7" max="9" width="9.00390625" style="144" bestFit="1" customWidth="1"/>
    <col min="10" max="10" width="10.140625" style="144" bestFit="1" customWidth="1"/>
    <col min="11" max="35" width="9.00390625" style="85" bestFit="1" customWidth="1"/>
    <col min="36" max="36" width="9.00390625" style="85" customWidth="1"/>
    <col min="37" max="44" width="9.00390625" style="85" bestFit="1" customWidth="1"/>
    <col min="45" max="59" width="9.140625" style="85" customWidth="1"/>
    <col min="60" max="16384" width="9.140625" style="102" customWidth="1"/>
  </cols>
  <sheetData>
    <row r="2" ht="15" customHeight="1" thickBot="1"/>
    <row r="3" spans="1:59" s="219" customFormat="1" ht="15" customHeight="1" thickBot="1" thickTop="1">
      <c r="A3" s="212" t="s">
        <v>0</v>
      </c>
      <c r="B3" s="212" t="s">
        <v>1</v>
      </c>
      <c r="C3" s="213">
        <v>35261</v>
      </c>
      <c r="D3" s="213">
        <v>35626</v>
      </c>
      <c r="E3" s="213">
        <v>35991</v>
      </c>
      <c r="F3" s="213">
        <v>36356</v>
      </c>
      <c r="G3" s="213">
        <v>36722</v>
      </c>
      <c r="H3" s="213">
        <v>37452</v>
      </c>
      <c r="I3" s="213">
        <v>37817</v>
      </c>
      <c r="J3" s="214">
        <v>38183</v>
      </c>
      <c r="K3" s="215">
        <v>35278</v>
      </c>
      <c r="L3" s="215">
        <v>35643</v>
      </c>
      <c r="M3" s="215">
        <v>36008</v>
      </c>
      <c r="N3" s="215">
        <v>36373</v>
      </c>
      <c r="O3" s="215">
        <v>36739</v>
      </c>
      <c r="P3" s="215">
        <v>37469</v>
      </c>
      <c r="Q3" s="92">
        <v>37834</v>
      </c>
      <c r="R3" s="92">
        <v>38200</v>
      </c>
      <c r="S3" s="213">
        <v>35292</v>
      </c>
      <c r="T3" s="213">
        <v>35657</v>
      </c>
      <c r="U3" s="213">
        <v>36022</v>
      </c>
      <c r="V3" s="213">
        <v>36387</v>
      </c>
      <c r="W3" s="213">
        <v>36753</v>
      </c>
      <c r="X3" s="213">
        <v>37483</v>
      </c>
      <c r="Y3" s="216">
        <v>37848</v>
      </c>
      <c r="Z3" s="216">
        <v>38214</v>
      </c>
      <c r="AA3" s="217">
        <v>35309</v>
      </c>
      <c r="AB3" s="217">
        <v>35674</v>
      </c>
      <c r="AC3" s="217">
        <v>36039</v>
      </c>
      <c r="AD3" s="217">
        <v>36404</v>
      </c>
      <c r="AE3" s="217">
        <v>36770</v>
      </c>
      <c r="AF3" s="217">
        <v>37135</v>
      </c>
      <c r="AG3" s="217">
        <v>37500</v>
      </c>
      <c r="AH3" s="217">
        <v>37865</v>
      </c>
      <c r="AI3" s="257">
        <v>38231</v>
      </c>
      <c r="AJ3" s="257">
        <v>38596</v>
      </c>
      <c r="AK3" s="213">
        <v>35323</v>
      </c>
      <c r="AL3" s="213">
        <v>35688</v>
      </c>
      <c r="AM3" s="213">
        <v>36053</v>
      </c>
      <c r="AN3" s="213">
        <v>36418</v>
      </c>
      <c r="AO3" s="213">
        <v>36784</v>
      </c>
      <c r="AP3" s="213">
        <v>37514</v>
      </c>
      <c r="AQ3" s="216">
        <v>37879</v>
      </c>
      <c r="AR3" s="216">
        <v>38245</v>
      </c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</row>
    <row r="4" spans="1:44" ht="15" customHeight="1" thickTop="1">
      <c r="A4" s="220" t="s">
        <v>2</v>
      </c>
      <c r="B4" s="221" t="s">
        <v>3</v>
      </c>
      <c r="C4" s="222">
        <v>95.6</v>
      </c>
      <c r="D4" s="222">
        <v>98.8</v>
      </c>
      <c r="E4" s="222">
        <v>85</v>
      </c>
      <c r="F4" s="222">
        <v>83.8</v>
      </c>
      <c r="G4" s="222">
        <v>97.3</v>
      </c>
      <c r="H4" s="222">
        <v>156.2</v>
      </c>
      <c r="I4" s="222">
        <v>170.58</v>
      </c>
      <c r="J4" s="223">
        <v>176</v>
      </c>
      <c r="K4" s="78">
        <v>118.6</v>
      </c>
      <c r="L4" s="78">
        <v>106</v>
      </c>
      <c r="M4" s="78">
        <v>91.3</v>
      </c>
      <c r="N4" s="78">
        <v>97.1</v>
      </c>
      <c r="O4" s="78">
        <v>127.5</v>
      </c>
      <c r="P4" s="78">
        <v>157.3</v>
      </c>
      <c r="Q4" s="204">
        <v>192.17</v>
      </c>
      <c r="R4" s="198">
        <v>188.83</v>
      </c>
      <c r="S4" s="224">
        <v>127.3</v>
      </c>
      <c r="T4" s="225">
        <v>113.4</v>
      </c>
      <c r="U4" s="225">
        <v>96.4</v>
      </c>
      <c r="V4" s="225">
        <v>83.8</v>
      </c>
      <c r="W4" s="225">
        <v>148.8</v>
      </c>
      <c r="X4" s="225">
        <v>205.37</v>
      </c>
      <c r="Y4" s="251">
        <v>201.17</v>
      </c>
      <c r="Z4" s="242">
        <v>199.83</v>
      </c>
      <c r="AA4" s="249">
        <v>142.7</v>
      </c>
      <c r="AB4" s="226">
        <v>128.5</v>
      </c>
      <c r="AC4" s="226">
        <v>111.5</v>
      </c>
      <c r="AD4" s="226">
        <v>132.5</v>
      </c>
      <c r="AE4" s="226">
        <v>163.7</v>
      </c>
      <c r="AF4" s="226">
        <v>192.8</v>
      </c>
      <c r="AG4" s="226">
        <v>227.96</v>
      </c>
      <c r="AH4" s="258">
        <v>224.75</v>
      </c>
      <c r="AI4" s="254">
        <v>223.58</v>
      </c>
      <c r="AJ4" s="336">
        <v>189.92</v>
      </c>
      <c r="AK4" s="224">
        <v>139.9</v>
      </c>
      <c r="AL4" s="222">
        <v>126.3</v>
      </c>
      <c r="AM4" s="222">
        <v>113</v>
      </c>
      <c r="AN4" s="222">
        <v>131.3</v>
      </c>
      <c r="AO4" s="222">
        <v>158.3</v>
      </c>
      <c r="AP4" s="222">
        <v>222.83</v>
      </c>
      <c r="AQ4" s="276">
        <v>226</v>
      </c>
      <c r="AR4" s="277">
        <v>223.17</v>
      </c>
    </row>
    <row r="5" spans="1:44" ht="15" customHeight="1">
      <c r="A5" s="76" t="s">
        <v>4</v>
      </c>
      <c r="B5" s="77" t="s">
        <v>5</v>
      </c>
      <c r="C5" s="227">
        <v>0</v>
      </c>
      <c r="D5" s="227">
        <v>7.2</v>
      </c>
      <c r="E5" s="227">
        <v>10</v>
      </c>
      <c r="F5" s="227">
        <v>11</v>
      </c>
      <c r="G5" s="227">
        <v>12.7</v>
      </c>
      <c r="H5" s="227">
        <v>42.4</v>
      </c>
      <c r="I5" s="227">
        <v>54.67</v>
      </c>
      <c r="J5" s="228">
        <v>57</v>
      </c>
      <c r="K5" s="79">
        <v>2.3</v>
      </c>
      <c r="L5" s="79">
        <v>8.2</v>
      </c>
      <c r="M5" s="79">
        <v>11.8</v>
      </c>
      <c r="N5" s="79">
        <v>12.3</v>
      </c>
      <c r="O5" s="79">
        <v>13.9</v>
      </c>
      <c r="P5" s="79">
        <v>32.5</v>
      </c>
      <c r="Q5" s="205">
        <v>58.67</v>
      </c>
      <c r="R5" s="199">
        <v>63.75</v>
      </c>
      <c r="S5" s="227">
        <v>3.3</v>
      </c>
      <c r="T5" s="229">
        <v>8.4</v>
      </c>
      <c r="U5" s="229">
        <v>13</v>
      </c>
      <c r="V5" s="229">
        <v>11</v>
      </c>
      <c r="W5" s="229">
        <v>14.4</v>
      </c>
      <c r="X5" s="229">
        <v>46.08</v>
      </c>
      <c r="Y5" s="247">
        <v>59.75</v>
      </c>
      <c r="Z5" s="243">
        <v>67</v>
      </c>
      <c r="AA5" s="250">
        <v>4</v>
      </c>
      <c r="AB5" s="230">
        <v>9.6</v>
      </c>
      <c r="AC5" s="230">
        <v>15.1</v>
      </c>
      <c r="AD5" s="230">
        <v>14.2</v>
      </c>
      <c r="AE5" s="230">
        <v>14.8</v>
      </c>
      <c r="AF5" s="230">
        <v>44</v>
      </c>
      <c r="AG5" s="230">
        <v>48.33</v>
      </c>
      <c r="AH5" s="259">
        <v>60.83</v>
      </c>
      <c r="AI5" s="255">
        <v>68.83</v>
      </c>
      <c r="AJ5" s="337">
        <v>85.25</v>
      </c>
      <c r="AK5" s="227">
        <v>4</v>
      </c>
      <c r="AL5" s="227">
        <v>9.1</v>
      </c>
      <c r="AM5" s="227">
        <v>14.4</v>
      </c>
      <c r="AN5" s="227">
        <v>15.2</v>
      </c>
      <c r="AO5" s="227">
        <v>14.4</v>
      </c>
      <c r="AP5" s="227">
        <v>47.92</v>
      </c>
      <c r="AQ5" s="278">
        <v>62.75</v>
      </c>
      <c r="AR5" s="279">
        <v>71.83</v>
      </c>
    </row>
    <row r="6" spans="1:44" ht="15" customHeight="1">
      <c r="A6" s="76" t="s">
        <v>6</v>
      </c>
      <c r="B6" s="77" t="s">
        <v>7</v>
      </c>
      <c r="C6" s="222">
        <v>22.8</v>
      </c>
      <c r="D6" s="222">
        <v>23.6</v>
      </c>
      <c r="E6" s="222">
        <v>19.4</v>
      </c>
      <c r="F6" s="222">
        <v>22.5</v>
      </c>
      <c r="G6" s="222">
        <v>19.7</v>
      </c>
      <c r="H6" s="222">
        <v>29.5</v>
      </c>
      <c r="I6" s="227">
        <v>30.92</v>
      </c>
      <c r="J6" s="228">
        <v>29.5</v>
      </c>
      <c r="K6" s="79">
        <v>23.5</v>
      </c>
      <c r="L6" s="79">
        <v>28.9</v>
      </c>
      <c r="M6" s="79">
        <v>22.1</v>
      </c>
      <c r="N6" s="79">
        <v>24.3</v>
      </c>
      <c r="O6" s="79">
        <v>21.8</v>
      </c>
      <c r="P6" s="79">
        <v>33.5</v>
      </c>
      <c r="Q6" s="205">
        <v>31.58</v>
      </c>
      <c r="R6" s="199">
        <v>30.42</v>
      </c>
      <c r="S6" s="227">
        <v>25.3</v>
      </c>
      <c r="T6" s="229">
        <v>31.9</v>
      </c>
      <c r="U6" s="229">
        <v>24.8</v>
      </c>
      <c r="V6" s="229">
        <v>22.5</v>
      </c>
      <c r="W6" s="229">
        <v>22.8</v>
      </c>
      <c r="X6" s="229">
        <v>38.33</v>
      </c>
      <c r="Y6" s="247">
        <v>34.08</v>
      </c>
      <c r="Z6" s="243">
        <v>30.58</v>
      </c>
      <c r="AA6" s="250">
        <v>26</v>
      </c>
      <c r="AB6" s="230">
        <v>28.5</v>
      </c>
      <c r="AC6" s="230">
        <v>30.5</v>
      </c>
      <c r="AD6" s="230">
        <v>31</v>
      </c>
      <c r="AE6" s="230">
        <v>21.2</v>
      </c>
      <c r="AF6" s="230">
        <v>42</v>
      </c>
      <c r="AG6" s="230">
        <v>42.58</v>
      </c>
      <c r="AH6" s="259">
        <v>43.83</v>
      </c>
      <c r="AI6" s="255">
        <v>35.25</v>
      </c>
      <c r="AJ6" s="337">
        <v>20.75</v>
      </c>
      <c r="AK6" s="227">
        <v>26.9</v>
      </c>
      <c r="AL6" s="227">
        <v>27.4</v>
      </c>
      <c r="AM6" s="227">
        <v>27.6</v>
      </c>
      <c r="AN6" s="227">
        <v>31.3</v>
      </c>
      <c r="AO6" s="227">
        <v>24.1</v>
      </c>
      <c r="AP6" s="227">
        <v>41.25</v>
      </c>
      <c r="AQ6" s="278">
        <v>46.08</v>
      </c>
      <c r="AR6" s="279">
        <v>33.58</v>
      </c>
    </row>
    <row r="7" spans="1:44" ht="15" customHeight="1">
      <c r="A7" s="76" t="s">
        <v>6</v>
      </c>
      <c r="B7" s="77" t="s">
        <v>8</v>
      </c>
      <c r="C7" s="222">
        <v>9.1</v>
      </c>
      <c r="D7" s="222">
        <v>8.8</v>
      </c>
      <c r="E7" s="222">
        <v>8.7</v>
      </c>
      <c r="F7" s="222">
        <v>8.6</v>
      </c>
      <c r="G7" s="222">
        <v>7.4</v>
      </c>
      <c r="H7" s="222">
        <v>12.3</v>
      </c>
      <c r="I7" s="227">
        <v>11.92</v>
      </c>
      <c r="J7" s="228">
        <v>14</v>
      </c>
      <c r="K7" s="78">
        <v>9.8</v>
      </c>
      <c r="L7" s="78">
        <v>9.6</v>
      </c>
      <c r="M7" s="78">
        <v>9.2</v>
      </c>
      <c r="N7" s="78">
        <v>8.6</v>
      </c>
      <c r="O7" s="78">
        <v>7.4</v>
      </c>
      <c r="P7" s="78">
        <v>12.3</v>
      </c>
      <c r="Q7" s="205">
        <v>12.92</v>
      </c>
      <c r="R7" s="199">
        <v>14.5</v>
      </c>
      <c r="S7" s="227">
        <v>10.5</v>
      </c>
      <c r="T7" s="229">
        <v>9.6</v>
      </c>
      <c r="U7" s="229">
        <v>9.9</v>
      </c>
      <c r="V7" s="229">
        <v>8.6</v>
      </c>
      <c r="W7" s="229">
        <v>8.2</v>
      </c>
      <c r="X7" s="229">
        <v>14</v>
      </c>
      <c r="Y7" s="247">
        <v>13.92</v>
      </c>
      <c r="Z7" s="243">
        <v>15.5</v>
      </c>
      <c r="AA7" s="250">
        <v>12.9</v>
      </c>
      <c r="AB7" s="230">
        <v>9.3</v>
      </c>
      <c r="AC7" s="230">
        <v>11.5</v>
      </c>
      <c r="AD7" s="230">
        <v>10.3</v>
      </c>
      <c r="AE7" s="230">
        <v>8.4</v>
      </c>
      <c r="AF7" s="230">
        <v>8.1</v>
      </c>
      <c r="AG7" s="230">
        <v>14.75</v>
      </c>
      <c r="AH7" s="259">
        <v>14.92</v>
      </c>
      <c r="AI7" s="255">
        <v>15.5</v>
      </c>
      <c r="AJ7" s="337">
        <v>16</v>
      </c>
      <c r="AK7" s="227">
        <v>15.6</v>
      </c>
      <c r="AL7" s="227">
        <v>9.1</v>
      </c>
      <c r="AM7" s="227">
        <v>13</v>
      </c>
      <c r="AN7" s="227">
        <v>11.9</v>
      </c>
      <c r="AO7" s="227">
        <v>9.9</v>
      </c>
      <c r="AP7" s="227">
        <v>13.5</v>
      </c>
      <c r="AQ7" s="278">
        <v>15.33</v>
      </c>
      <c r="AR7" s="279">
        <v>15.75</v>
      </c>
    </row>
    <row r="8" spans="1:44" ht="15" customHeight="1">
      <c r="A8" s="76" t="s">
        <v>6</v>
      </c>
      <c r="B8" s="77" t="s">
        <v>25</v>
      </c>
      <c r="C8" s="222">
        <v>16.6</v>
      </c>
      <c r="D8" s="222">
        <v>20.4</v>
      </c>
      <c r="E8" s="222">
        <v>22.5</v>
      </c>
      <c r="F8" s="222">
        <v>20</v>
      </c>
      <c r="G8" s="222">
        <v>17.5</v>
      </c>
      <c r="H8" s="222">
        <v>18.5</v>
      </c>
      <c r="I8" s="227">
        <v>26.08</v>
      </c>
      <c r="J8" s="228">
        <v>29.08</v>
      </c>
      <c r="K8" s="78">
        <v>22.2</v>
      </c>
      <c r="L8" s="78">
        <v>22.3</v>
      </c>
      <c r="M8" s="78">
        <v>25</v>
      </c>
      <c r="N8" s="78">
        <v>24.8</v>
      </c>
      <c r="O8" s="78">
        <v>21.5</v>
      </c>
      <c r="P8" s="78">
        <v>20.6</v>
      </c>
      <c r="Q8" s="205">
        <v>25.08</v>
      </c>
      <c r="R8" s="199">
        <v>29.83</v>
      </c>
      <c r="S8" s="227">
        <v>23.3</v>
      </c>
      <c r="T8" s="229">
        <v>24.4</v>
      </c>
      <c r="U8" s="229">
        <v>25</v>
      </c>
      <c r="V8" s="229">
        <v>20</v>
      </c>
      <c r="W8" s="229">
        <v>23</v>
      </c>
      <c r="X8" s="229">
        <v>23.08</v>
      </c>
      <c r="Y8" s="247">
        <v>25.75</v>
      </c>
      <c r="Z8" s="243">
        <v>31</v>
      </c>
      <c r="AA8" s="250">
        <v>26</v>
      </c>
      <c r="AB8" s="230">
        <v>28.4</v>
      </c>
      <c r="AC8" s="230">
        <v>25.8</v>
      </c>
      <c r="AD8" s="230">
        <v>27.5</v>
      </c>
      <c r="AE8" s="230">
        <v>26.3</v>
      </c>
      <c r="AF8" s="230">
        <v>23.8</v>
      </c>
      <c r="AG8" s="230">
        <v>25.58</v>
      </c>
      <c r="AH8" s="259">
        <v>25.92</v>
      </c>
      <c r="AI8" s="255">
        <v>32</v>
      </c>
      <c r="AJ8" s="337">
        <v>40.58</v>
      </c>
      <c r="AK8" s="227">
        <v>25.4</v>
      </c>
      <c r="AL8" s="227">
        <v>30.9</v>
      </c>
      <c r="AM8" s="227">
        <v>26.8</v>
      </c>
      <c r="AN8" s="227">
        <v>28.5</v>
      </c>
      <c r="AO8" s="227">
        <v>29</v>
      </c>
      <c r="AP8" s="227">
        <v>26.33</v>
      </c>
      <c r="AQ8" s="278">
        <v>25.75</v>
      </c>
      <c r="AR8" s="279">
        <v>30.25</v>
      </c>
    </row>
    <row r="9" spans="1:44" ht="15" customHeight="1">
      <c r="A9" s="76" t="s">
        <v>26</v>
      </c>
      <c r="B9" s="77" t="s">
        <v>9</v>
      </c>
      <c r="C9" s="222">
        <v>22.9</v>
      </c>
      <c r="D9" s="222">
        <v>32.5</v>
      </c>
      <c r="E9" s="222">
        <v>29.3</v>
      </c>
      <c r="F9" s="222">
        <v>29.8</v>
      </c>
      <c r="G9" s="222">
        <v>20.7</v>
      </c>
      <c r="H9" s="222">
        <v>29.7</v>
      </c>
      <c r="I9" s="227">
        <v>24.75</v>
      </c>
      <c r="J9" s="228">
        <v>26.17</v>
      </c>
      <c r="K9" s="78">
        <v>37.6</v>
      </c>
      <c r="L9" s="78">
        <v>41.4</v>
      </c>
      <c r="M9" s="78">
        <v>37.7</v>
      </c>
      <c r="N9" s="78">
        <v>34.5</v>
      </c>
      <c r="O9" s="78">
        <v>25.6</v>
      </c>
      <c r="P9" s="78">
        <v>31.5</v>
      </c>
      <c r="Q9" s="205">
        <v>33.17</v>
      </c>
      <c r="R9" s="199">
        <v>33.5</v>
      </c>
      <c r="S9" s="227">
        <v>44.7</v>
      </c>
      <c r="T9" s="229">
        <v>43.7</v>
      </c>
      <c r="U9" s="229">
        <v>39.4</v>
      </c>
      <c r="V9" s="229">
        <v>29.8</v>
      </c>
      <c r="W9" s="229">
        <v>27.3</v>
      </c>
      <c r="X9" s="229">
        <v>37.21</v>
      </c>
      <c r="Y9" s="247">
        <v>37.5</v>
      </c>
      <c r="Z9" s="243">
        <v>35.17</v>
      </c>
      <c r="AA9" s="250">
        <v>49.7</v>
      </c>
      <c r="AB9" s="230">
        <v>45.8</v>
      </c>
      <c r="AC9" s="230">
        <v>43.8</v>
      </c>
      <c r="AD9" s="230">
        <v>36.6</v>
      </c>
      <c r="AE9" s="230">
        <v>42.4</v>
      </c>
      <c r="AF9" s="230">
        <v>36.8</v>
      </c>
      <c r="AG9" s="230">
        <v>43</v>
      </c>
      <c r="AH9" s="259">
        <v>43.67</v>
      </c>
      <c r="AI9" s="255">
        <v>39.54</v>
      </c>
      <c r="AJ9" s="337">
        <v>38</v>
      </c>
      <c r="AK9" s="227">
        <v>56.6</v>
      </c>
      <c r="AL9" s="227">
        <v>42.3</v>
      </c>
      <c r="AM9" s="227">
        <v>43.2</v>
      </c>
      <c r="AN9" s="227">
        <v>39.7</v>
      </c>
      <c r="AO9" s="227">
        <v>41.1</v>
      </c>
      <c r="AP9" s="227">
        <v>47.58</v>
      </c>
      <c r="AQ9" s="278">
        <v>44.08</v>
      </c>
      <c r="AR9" s="279">
        <v>39.37</v>
      </c>
    </row>
    <row r="10" spans="1:44" ht="15" customHeight="1">
      <c r="A10" s="76" t="s">
        <v>6</v>
      </c>
      <c r="B10" s="77" t="s">
        <v>31</v>
      </c>
      <c r="C10" s="222">
        <v>48.3</v>
      </c>
      <c r="D10" s="222">
        <v>52.8</v>
      </c>
      <c r="E10" s="222">
        <v>41.3</v>
      </c>
      <c r="F10" s="222">
        <v>48.1</v>
      </c>
      <c r="G10" s="222">
        <v>57.1</v>
      </c>
      <c r="H10" s="222">
        <v>65.2</v>
      </c>
      <c r="I10" s="227">
        <v>58.42</v>
      </c>
      <c r="J10" s="228">
        <v>58.46</v>
      </c>
      <c r="K10" s="78">
        <v>52.3</v>
      </c>
      <c r="L10" s="78">
        <v>56.1</v>
      </c>
      <c r="M10" s="78">
        <v>45.3</v>
      </c>
      <c r="N10" s="78">
        <v>55.8</v>
      </c>
      <c r="O10" s="78">
        <v>67.7</v>
      </c>
      <c r="P10" s="78">
        <v>72.1</v>
      </c>
      <c r="Q10" s="205">
        <v>65.92</v>
      </c>
      <c r="R10" s="199">
        <v>61.21</v>
      </c>
      <c r="S10" s="227">
        <v>52.3</v>
      </c>
      <c r="T10" s="229">
        <v>57</v>
      </c>
      <c r="U10" s="229">
        <v>42.6</v>
      </c>
      <c r="V10" s="229">
        <v>48.1</v>
      </c>
      <c r="W10" s="229">
        <v>68.9</v>
      </c>
      <c r="X10" s="229">
        <v>73.17</v>
      </c>
      <c r="Y10" s="247">
        <v>69.83</v>
      </c>
      <c r="Z10" s="243">
        <v>62.08</v>
      </c>
      <c r="AA10" s="250">
        <v>57.7</v>
      </c>
      <c r="AB10" s="230">
        <v>57</v>
      </c>
      <c r="AC10" s="230">
        <v>42.8</v>
      </c>
      <c r="AD10" s="230">
        <v>53</v>
      </c>
      <c r="AE10" s="230">
        <v>62.6</v>
      </c>
      <c r="AF10" s="230">
        <v>88.2</v>
      </c>
      <c r="AG10" s="230">
        <v>76.5</v>
      </c>
      <c r="AH10" s="259">
        <v>73.17</v>
      </c>
      <c r="AI10" s="255">
        <v>63.33</v>
      </c>
      <c r="AJ10" s="337">
        <v>65</v>
      </c>
      <c r="AK10" s="227">
        <v>60</v>
      </c>
      <c r="AL10" s="227">
        <v>52.8</v>
      </c>
      <c r="AM10" s="227">
        <v>44.4</v>
      </c>
      <c r="AN10" s="227">
        <v>53.6</v>
      </c>
      <c r="AO10" s="227">
        <v>71.5</v>
      </c>
      <c r="AP10" s="227">
        <v>75.17</v>
      </c>
      <c r="AQ10" s="278">
        <v>67.83</v>
      </c>
      <c r="AR10" s="279">
        <v>62.58</v>
      </c>
    </row>
    <row r="11" spans="1:44" ht="15" customHeight="1">
      <c r="A11" s="76" t="s">
        <v>6</v>
      </c>
      <c r="B11" s="77" t="s">
        <v>32</v>
      </c>
      <c r="C11" s="222" t="s">
        <v>38</v>
      </c>
      <c r="D11" s="222" t="s">
        <v>38</v>
      </c>
      <c r="E11" s="222">
        <v>1.3</v>
      </c>
      <c r="F11" s="222">
        <v>7.3</v>
      </c>
      <c r="G11" s="222">
        <v>5.2</v>
      </c>
      <c r="H11" s="222">
        <v>1.2</v>
      </c>
      <c r="I11" s="227">
        <v>6</v>
      </c>
      <c r="J11" s="228">
        <v>3.75</v>
      </c>
      <c r="K11" s="78" t="s">
        <v>38</v>
      </c>
      <c r="L11" s="78" t="s">
        <v>38</v>
      </c>
      <c r="M11" s="78">
        <v>2.5</v>
      </c>
      <c r="N11" s="78">
        <v>8.3</v>
      </c>
      <c r="O11" s="78">
        <v>6.3</v>
      </c>
      <c r="P11" s="78">
        <v>1.5</v>
      </c>
      <c r="Q11" s="205">
        <v>7.25</v>
      </c>
      <c r="R11" s="199">
        <v>4.25</v>
      </c>
      <c r="S11" s="227" t="s">
        <v>38</v>
      </c>
      <c r="T11" s="229" t="s">
        <v>38</v>
      </c>
      <c r="U11" s="229">
        <v>3.8</v>
      </c>
      <c r="V11" s="229">
        <v>7.3</v>
      </c>
      <c r="W11" s="229">
        <v>7.6</v>
      </c>
      <c r="X11" s="229">
        <v>1.5</v>
      </c>
      <c r="Y11" s="247">
        <v>8.75</v>
      </c>
      <c r="Z11" s="243">
        <v>4.5</v>
      </c>
      <c r="AA11" s="250" t="s">
        <v>38</v>
      </c>
      <c r="AB11" s="230" t="s">
        <v>38</v>
      </c>
      <c r="AC11" s="230">
        <v>5.3</v>
      </c>
      <c r="AD11" s="230">
        <v>12</v>
      </c>
      <c r="AE11" s="230">
        <v>7.3</v>
      </c>
      <c r="AF11" s="230">
        <v>4.3</v>
      </c>
      <c r="AG11" s="230">
        <v>4.34</v>
      </c>
      <c r="AH11" s="259">
        <v>9.5</v>
      </c>
      <c r="AI11" s="255">
        <v>5.75</v>
      </c>
      <c r="AJ11" s="337">
        <v>5.83</v>
      </c>
      <c r="AK11" s="227" t="s">
        <v>38</v>
      </c>
      <c r="AL11" s="227">
        <v>1.8</v>
      </c>
      <c r="AM11" s="227">
        <v>6</v>
      </c>
      <c r="AN11" s="227">
        <v>11</v>
      </c>
      <c r="AO11" s="227">
        <v>7.8</v>
      </c>
      <c r="AP11" s="227">
        <v>4.84</v>
      </c>
      <c r="AQ11" s="278">
        <v>9.75</v>
      </c>
      <c r="AR11" s="279">
        <v>5.58</v>
      </c>
    </row>
    <row r="12" spans="1:44" ht="15" customHeight="1">
      <c r="A12" s="76" t="s">
        <v>6</v>
      </c>
      <c r="B12" s="75" t="s">
        <v>48</v>
      </c>
      <c r="C12" s="222">
        <v>9.2</v>
      </c>
      <c r="D12" s="222">
        <v>9.2</v>
      </c>
      <c r="E12" s="222">
        <v>7.5</v>
      </c>
      <c r="F12" s="222">
        <v>6.3</v>
      </c>
      <c r="G12" s="222">
        <v>5.7</v>
      </c>
      <c r="H12" s="222">
        <v>5.7</v>
      </c>
      <c r="I12" s="227">
        <v>7.21</v>
      </c>
      <c r="J12" s="228">
        <v>7.25</v>
      </c>
      <c r="K12" s="78">
        <v>10.2</v>
      </c>
      <c r="L12" s="78">
        <v>4.9</v>
      </c>
      <c r="M12" s="78">
        <v>7</v>
      </c>
      <c r="N12" s="78">
        <v>6.3</v>
      </c>
      <c r="O12" s="78">
        <v>6.3</v>
      </c>
      <c r="P12" s="78">
        <v>6.4</v>
      </c>
      <c r="Q12" s="205">
        <v>8.71</v>
      </c>
      <c r="R12" s="199">
        <v>8</v>
      </c>
      <c r="S12" s="227">
        <v>11.2</v>
      </c>
      <c r="T12" s="229">
        <v>7.4</v>
      </c>
      <c r="U12" s="229">
        <v>6.5</v>
      </c>
      <c r="V12" s="229">
        <v>6.3</v>
      </c>
      <c r="W12" s="229">
        <v>6.8</v>
      </c>
      <c r="X12" s="229">
        <v>6.67</v>
      </c>
      <c r="Y12" s="247">
        <v>9.46</v>
      </c>
      <c r="Z12" s="243">
        <v>10</v>
      </c>
      <c r="AA12" s="250">
        <v>14</v>
      </c>
      <c r="AB12" s="230">
        <v>8.7</v>
      </c>
      <c r="AC12" s="230">
        <v>7.9</v>
      </c>
      <c r="AD12" s="230">
        <v>5.6</v>
      </c>
      <c r="AE12" s="230">
        <v>7.8</v>
      </c>
      <c r="AF12" s="230">
        <v>7.3</v>
      </c>
      <c r="AG12" s="230">
        <v>6.67</v>
      </c>
      <c r="AH12" s="259">
        <v>9.96</v>
      </c>
      <c r="AI12" s="255">
        <v>15</v>
      </c>
      <c r="AJ12" s="337">
        <v>14.08</v>
      </c>
      <c r="AK12" s="227">
        <v>13.7</v>
      </c>
      <c r="AL12" s="227">
        <v>7.6</v>
      </c>
      <c r="AM12" s="227">
        <v>8.4</v>
      </c>
      <c r="AN12" s="227">
        <v>9.1</v>
      </c>
      <c r="AO12" s="227">
        <v>7.3</v>
      </c>
      <c r="AP12" s="227">
        <v>6.92</v>
      </c>
      <c r="AQ12" s="278">
        <v>9.75</v>
      </c>
      <c r="AR12" s="279">
        <v>14.5</v>
      </c>
    </row>
    <row r="13" spans="1:44" ht="15" customHeight="1">
      <c r="A13" s="76" t="s">
        <v>10</v>
      </c>
      <c r="B13" s="77" t="s">
        <v>11</v>
      </c>
      <c r="C13" s="222">
        <v>8.4</v>
      </c>
      <c r="D13" s="222">
        <v>8.4</v>
      </c>
      <c r="E13" s="222">
        <v>13.9</v>
      </c>
      <c r="F13" s="222">
        <v>14.2</v>
      </c>
      <c r="G13" s="222">
        <v>12.2</v>
      </c>
      <c r="H13" s="222">
        <v>5.2</v>
      </c>
      <c r="I13" s="227">
        <v>7.75</v>
      </c>
      <c r="J13" s="228">
        <v>4.17</v>
      </c>
      <c r="K13" s="78">
        <v>11.2</v>
      </c>
      <c r="L13" s="78">
        <v>13</v>
      </c>
      <c r="M13" s="78">
        <v>16.7</v>
      </c>
      <c r="N13" s="78">
        <v>16.7</v>
      </c>
      <c r="O13" s="78">
        <v>14.1</v>
      </c>
      <c r="P13" s="78">
        <v>6.5</v>
      </c>
      <c r="Q13" s="205">
        <v>10.17</v>
      </c>
      <c r="R13" s="199">
        <v>4.5</v>
      </c>
      <c r="S13" s="227">
        <v>14.2</v>
      </c>
      <c r="T13" s="229">
        <v>12.2</v>
      </c>
      <c r="U13" s="229">
        <v>17.4</v>
      </c>
      <c r="V13" s="229">
        <v>14.2</v>
      </c>
      <c r="W13" s="229">
        <v>14.7</v>
      </c>
      <c r="X13" s="229">
        <v>7</v>
      </c>
      <c r="Y13" s="247">
        <v>10.92</v>
      </c>
      <c r="Z13" s="243">
        <v>4.92</v>
      </c>
      <c r="AA13" s="250">
        <v>16.2</v>
      </c>
      <c r="AB13" s="230">
        <v>12.7</v>
      </c>
      <c r="AC13" s="230">
        <v>17.8</v>
      </c>
      <c r="AD13" s="230">
        <v>16.3</v>
      </c>
      <c r="AE13" s="230">
        <v>14.4</v>
      </c>
      <c r="AF13" s="230">
        <v>9.9</v>
      </c>
      <c r="AG13" s="230">
        <v>9</v>
      </c>
      <c r="AH13" s="259">
        <v>11.75</v>
      </c>
      <c r="AI13" s="255">
        <v>4.5</v>
      </c>
      <c r="AJ13" s="337">
        <v>7.08</v>
      </c>
      <c r="AK13" s="227">
        <v>16.8</v>
      </c>
      <c r="AL13" s="227">
        <v>12.2</v>
      </c>
      <c r="AM13" s="227">
        <v>18.1</v>
      </c>
      <c r="AN13" s="227">
        <v>16.7</v>
      </c>
      <c r="AO13" s="227">
        <v>14.2</v>
      </c>
      <c r="AP13" s="227">
        <v>10</v>
      </c>
      <c r="AQ13" s="278">
        <v>12.17</v>
      </c>
      <c r="AR13" s="279">
        <v>5.58</v>
      </c>
    </row>
    <row r="14" spans="1:44" ht="15" customHeight="1">
      <c r="A14" s="76" t="s">
        <v>10</v>
      </c>
      <c r="B14" s="77" t="s">
        <v>12</v>
      </c>
      <c r="C14" s="222">
        <v>0.8</v>
      </c>
      <c r="D14" s="222">
        <v>0.8</v>
      </c>
      <c r="E14" s="222">
        <v>9.3</v>
      </c>
      <c r="F14" s="222">
        <v>5</v>
      </c>
      <c r="G14" s="222">
        <v>6.1</v>
      </c>
      <c r="H14" s="222">
        <v>4.5</v>
      </c>
      <c r="I14" s="227">
        <v>12.5</v>
      </c>
      <c r="J14" s="228">
        <v>8.83</v>
      </c>
      <c r="K14" s="78">
        <v>2.3</v>
      </c>
      <c r="L14" s="78">
        <v>7.5</v>
      </c>
      <c r="M14" s="78">
        <v>12.5</v>
      </c>
      <c r="N14" s="78">
        <v>6</v>
      </c>
      <c r="O14" s="78">
        <v>6.9</v>
      </c>
      <c r="P14" s="78">
        <v>4.8</v>
      </c>
      <c r="Q14" s="205">
        <v>14.75</v>
      </c>
      <c r="R14" s="199">
        <v>11.75</v>
      </c>
      <c r="S14" s="227">
        <v>1.5</v>
      </c>
      <c r="T14" s="229">
        <v>10</v>
      </c>
      <c r="U14" s="229">
        <v>13.3</v>
      </c>
      <c r="V14" s="229">
        <v>5</v>
      </c>
      <c r="W14" s="229">
        <v>7.8</v>
      </c>
      <c r="X14" s="229">
        <v>5.67</v>
      </c>
      <c r="Y14" s="247">
        <v>17.08</v>
      </c>
      <c r="Z14" s="243">
        <v>13.1</v>
      </c>
      <c r="AA14" s="250">
        <v>3.8</v>
      </c>
      <c r="AB14" s="230">
        <v>10.8</v>
      </c>
      <c r="AC14" s="230">
        <v>15</v>
      </c>
      <c r="AD14" s="230">
        <v>7.3</v>
      </c>
      <c r="AE14" s="230">
        <v>9.9</v>
      </c>
      <c r="AF14" s="230">
        <v>23</v>
      </c>
      <c r="AG14" s="230">
        <v>11.83</v>
      </c>
      <c r="AH14" s="259">
        <v>27.5</v>
      </c>
      <c r="AI14" s="255">
        <v>15.92</v>
      </c>
      <c r="AJ14" s="337">
        <v>19.58</v>
      </c>
      <c r="AK14" s="227">
        <v>3.8</v>
      </c>
      <c r="AL14" s="227">
        <v>11.3</v>
      </c>
      <c r="AM14" s="227">
        <v>15.8</v>
      </c>
      <c r="AN14" s="227">
        <v>7.8</v>
      </c>
      <c r="AO14" s="227">
        <v>12.1</v>
      </c>
      <c r="AP14" s="227">
        <v>14.17</v>
      </c>
      <c r="AQ14" s="278">
        <v>27.83</v>
      </c>
      <c r="AR14" s="279">
        <v>17.42</v>
      </c>
    </row>
    <row r="15" spans="1:44" ht="15" customHeight="1">
      <c r="A15" s="76" t="s">
        <v>10</v>
      </c>
      <c r="B15" s="77" t="s">
        <v>13</v>
      </c>
      <c r="C15" s="222">
        <v>8.5</v>
      </c>
      <c r="D15" s="222">
        <v>8.5</v>
      </c>
      <c r="E15" s="222">
        <v>15.8</v>
      </c>
      <c r="F15" s="222">
        <v>11</v>
      </c>
      <c r="G15" s="222">
        <v>6.2</v>
      </c>
      <c r="H15" s="222">
        <v>11.5</v>
      </c>
      <c r="I15" s="227">
        <v>15.17</v>
      </c>
      <c r="J15" s="228">
        <v>15.33</v>
      </c>
      <c r="K15" s="78">
        <v>8.5</v>
      </c>
      <c r="L15" s="78">
        <v>14.3</v>
      </c>
      <c r="M15" s="78">
        <v>15.3</v>
      </c>
      <c r="N15" s="78">
        <v>12</v>
      </c>
      <c r="O15" s="78">
        <v>7</v>
      </c>
      <c r="P15" s="78">
        <v>14.5</v>
      </c>
      <c r="Q15" s="205">
        <v>15.17</v>
      </c>
      <c r="R15" s="199">
        <v>16.08</v>
      </c>
      <c r="S15" s="227">
        <v>12</v>
      </c>
      <c r="T15" s="229">
        <v>14.3</v>
      </c>
      <c r="U15" s="229">
        <v>15.3</v>
      </c>
      <c r="V15" s="229">
        <v>11</v>
      </c>
      <c r="W15" s="229">
        <v>11</v>
      </c>
      <c r="X15" s="229">
        <v>15.42</v>
      </c>
      <c r="Y15" s="247">
        <v>16</v>
      </c>
      <c r="Z15" s="243">
        <v>15.83</v>
      </c>
      <c r="AA15" s="250">
        <v>13.3</v>
      </c>
      <c r="AB15" s="230">
        <v>16</v>
      </c>
      <c r="AC15" s="230">
        <v>16</v>
      </c>
      <c r="AD15" s="230">
        <v>13</v>
      </c>
      <c r="AE15" s="230">
        <v>12</v>
      </c>
      <c r="AF15" s="230">
        <v>25.3</v>
      </c>
      <c r="AG15" s="230">
        <v>14.83</v>
      </c>
      <c r="AH15" s="259">
        <v>16.08</v>
      </c>
      <c r="AI15" s="255">
        <v>16.83</v>
      </c>
      <c r="AJ15" s="338">
        <v>14.25</v>
      </c>
      <c r="AK15" s="227">
        <v>14.3</v>
      </c>
      <c r="AL15" s="227">
        <v>14</v>
      </c>
      <c r="AM15" s="227">
        <v>16.5</v>
      </c>
      <c r="AN15" s="227">
        <v>13.3</v>
      </c>
      <c r="AO15" s="227">
        <v>13</v>
      </c>
      <c r="AP15" s="227">
        <v>14.83</v>
      </c>
      <c r="AQ15" s="278">
        <v>14.83</v>
      </c>
      <c r="AR15" s="279">
        <v>16.92</v>
      </c>
    </row>
    <row r="16" spans="1:44" ht="15" customHeight="1">
      <c r="A16" s="76" t="s">
        <v>34</v>
      </c>
      <c r="B16" s="77" t="s">
        <v>41</v>
      </c>
      <c r="C16" s="222">
        <v>13.5</v>
      </c>
      <c r="D16" s="222">
        <v>7.3</v>
      </c>
      <c r="E16" s="222">
        <v>16.5</v>
      </c>
      <c r="F16" s="222">
        <v>14.8</v>
      </c>
      <c r="G16" s="222">
        <v>14.5</v>
      </c>
      <c r="H16" s="222">
        <v>9.8</v>
      </c>
      <c r="I16" s="227" t="s">
        <v>38</v>
      </c>
      <c r="J16" s="228">
        <v>14</v>
      </c>
      <c r="K16" s="78">
        <v>15.1</v>
      </c>
      <c r="L16" s="78">
        <v>9.8</v>
      </c>
      <c r="M16" s="78">
        <v>17</v>
      </c>
      <c r="N16" s="78">
        <v>15.3</v>
      </c>
      <c r="O16" s="78">
        <v>15.3</v>
      </c>
      <c r="P16" s="78">
        <v>10.7</v>
      </c>
      <c r="Q16" s="205">
        <v>0</v>
      </c>
      <c r="R16" s="199">
        <v>14.17</v>
      </c>
      <c r="S16" s="227">
        <v>16.1</v>
      </c>
      <c r="T16" s="229">
        <v>10.8</v>
      </c>
      <c r="U16" s="229">
        <v>18.5</v>
      </c>
      <c r="V16" s="229">
        <v>14.8</v>
      </c>
      <c r="W16" s="229">
        <v>16.1</v>
      </c>
      <c r="X16" s="229">
        <v>11.67</v>
      </c>
      <c r="Y16" s="247">
        <v>12.83</v>
      </c>
      <c r="Z16" s="243">
        <v>14.5</v>
      </c>
      <c r="AA16" s="250">
        <v>17.3</v>
      </c>
      <c r="AB16" s="230">
        <v>11.8</v>
      </c>
      <c r="AC16" s="230">
        <v>18.8</v>
      </c>
      <c r="AD16" s="230">
        <v>16.5</v>
      </c>
      <c r="AE16" s="230">
        <v>16.9</v>
      </c>
      <c r="AF16" s="230">
        <v>4.6</v>
      </c>
      <c r="AG16" s="230">
        <v>11.92</v>
      </c>
      <c r="AH16" s="259">
        <v>13.5</v>
      </c>
      <c r="AI16" s="255">
        <v>13.33</v>
      </c>
      <c r="AJ16" s="338">
        <v>19.17</v>
      </c>
      <c r="AK16" s="227">
        <v>18.1</v>
      </c>
      <c r="AL16" s="227">
        <v>13.3</v>
      </c>
      <c r="AM16" s="227">
        <v>18.8</v>
      </c>
      <c r="AN16" s="227">
        <v>17</v>
      </c>
      <c r="AO16" s="227">
        <v>17.8</v>
      </c>
      <c r="AP16" s="227">
        <v>12.17</v>
      </c>
      <c r="AQ16" s="278">
        <v>13.58</v>
      </c>
      <c r="AR16" s="279">
        <v>13.08</v>
      </c>
    </row>
    <row r="17" spans="1:44" ht="15" customHeight="1">
      <c r="A17" s="76" t="s">
        <v>10</v>
      </c>
      <c r="B17" s="77" t="s">
        <v>14</v>
      </c>
      <c r="C17" s="222">
        <v>26.2</v>
      </c>
      <c r="D17" s="222">
        <v>22.8</v>
      </c>
      <c r="E17" s="222">
        <v>31</v>
      </c>
      <c r="F17" s="222">
        <v>19.8</v>
      </c>
      <c r="G17" s="222">
        <v>18.7</v>
      </c>
      <c r="H17" s="222">
        <v>21.7</v>
      </c>
      <c r="I17" s="227">
        <v>29.67</v>
      </c>
      <c r="J17" s="228">
        <v>38.92</v>
      </c>
      <c r="K17" s="78">
        <v>32.3</v>
      </c>
      <c r="L17" s="78">
        <v>25.9</v>
      </c>
      <c r="M17" s="78">
        <v>34.6</v>
      </c>
      <c r="N17" s="78">
        <v>24</v>
      </c>
      <c r="O17" s="78">
        <v>19.1</v>
      </c>
      <c r="P17" s="78">
        <v>21.5</v>
      </c>
      <c r="Q17" s="205">
        <v>33.25</v>
      </c>
      <c r="R17" s="199">
        <v>44.5</v>
      </c>
      <c r="S17" s="227">
        <v>38.5</v>
      </c>
      <c r="T17" s="229">
        <v>32.7</v>
      </c>
      <c r="U17" s="229">
        <v>37.3</v>
      </c>
      <c r="V17" s="229">
        <v>19.8</v>
      </c>
      <c r="W17" s="229">
        <v>25.1</v>
      </c>
      <c r="X17" s="229">
        <v>29.92</v>
      </c>
      <c r="Y17" s="247">
        <v>34.58</v>
      </c>
      <c r="Z17" s="243">
        <v>47.58</v>
      </c>
      <c r="AA17" s="250">
        <v>43.5</v>
      </c>
      <c r="AB17" s="230">
        <v>35.8</v>
      </c>
      <c r="AC17" s="230">
        <v>39.7</v>
      </c>
      <c r="AD17" s="230">
        <v>32.5</v>
      </c>
      <c r="AE17" s="230">
        <v>27.6</v>
      </c>
      <c r="AF17" s="230">
        <v>30.6</v>
      </c>
      <c r="AG17" s="230">
        <v>33.92</v>
      </c>
      <c r="AH17" s="259">
        <v>41.67</v>
      </c>
      <c r="AI17" s="255">
        <v>49.58</v>
      </c>
      <c r="AJ17" s="337">
        <v>48.42</v>
      </c>
      <c r="AK17" s="227">
        <v>45</v>
      </c>
      <c r="AL17" s="227">
        <v>35.4</v>
      </c>
      <c r="AM17" s="227">
        <v>38.7</v>
      </c>
      <c r="AN17" s="227">
        <v>35.6</v>
      </c>
      <c r="AO17" s="227">
        <v>29.1</v>
      </c>
      <c r="AP17" s="227">
        <v>37.17</v>
      </c>
      <c r="AQ17" s="278">
        <v>43.67</v>
      </c>
      <c r="AR17" s="279">
        <v>52.42</v>
      </c>
    </row>
    <row r="18" spans="1:44" ht="15" customHeight="1">
      <c r="A18" s="76" t="s">
        <v>29</v>
      </c>
      <c r="B18" s="77" t="s">
        <v>30</v>
      </c>
      <c r="C18" s="222" t="s">
        <v>38</v>
      </c>
      <c r="D18" s="222" t="s">
        <v>38</v>
      </c>
      <c r="E18" s="222" t="s">
        <v>38</v>
      </c>
      <c r="F18" s="222" t="s">
        <v>38</v>
      </c>
      <c r="G18" s="222" t="s">
        <v>38</v>
      </c>
      <c r="H18" s="222">
        <v>1.58</v>
      </c>
      <c r="I18" s="227">
        <v>2.58</v>
      </c>
      <c r="J18" s="228">
        <v>1.75</v>
      </c>
      <c r="K18" s="78" t="s">
        <v>38</v>
      </c>
      <c r="L18" s="78" t="s">
        <v>38</v>
      </c>
      <c r="M18" s="78" t="s">
        <v>38</v>
      </c>
      <c r="N18" s="78" t="s">
        <v>38</v>
      </c>
      <c r="O18" s="78" t="s">
        <v>38</v>
      </c>
      <c r="P18" s="78">
        <v>1.3</v>
      </c>
      <c r="Q18" s="205">
        <v>3.08</v>
      </c>
      <c r="R18" s="199">
        <v>2.42</v>
      </c>
      <c r="S18" s="227" t="s">
        <v>38</v>
      </c>
      <c r="T18" s="229" t="s">
        <v>38</v>
      </c>
      <c r="U18" s="229" t="s">
        <v>38</v>
      </c>
      <c r="V18" s="229" t="s">
        <v>38</v>
      </c>
      <c r="W18" s="229" t="s">
        <v>38</v>
      </c>
      <c r="X18" s="229">
        <v>1.58</v>
      </c>
      <c r="Y18" s="247">
        <v>4.08</v>
      </c>
      <c r="Z18" s="243">
        <v>2.42</v>
      </c>
      <c r="AA18" s="250" t="s">
        <v>38</v>
      </c>
      <c r="AB18" s="230" t="s">
        <v>38</v>
      </c>
      <c r="AC18" s="230" t="s">
        <v>38</v>
      </c>
      <c r="AD18" s="230" t="s">
        <v>38</v>
      </c>
      <c r="AE18" s="230" t="s">
        <v>38</v>
      </c>
      <c r="AF18" s="230" t="s">
        <v>38</v>
      </c>
      <c r="AG18" s="230">
        <v>1.25</v>
      </c>
      <c r="AH18" s="259">
        <v>1.08</v>
      </c>
      <c r="AI18" s="255">
        <v>2.25</v>
      </c>
      <c r="AJ18" s="338">
        <v>3.33</v>
      </c>
      <c r="AK18" s="227" t="s">
        <v>38</v>
      </c>
      <c r="AL18" s="227" t="s">
        <v>38</v>
      </c>
      <c r="AM18" s="227" t="s">
        <v>38</v>
      </c>
      <c r="AN18" s="227" t="s">
        <v>38</v>
      </c>
      <c r="AO18" s="227" t="s">
        <v>38</v>
      </c>
      <c r="AP18" s="227">
        <v>1.25</v>
      </c>
      <c r="AQ18" s="278">
        <v>4.08</v>
      </c>
      <c r="AR18" s="279">
        <v>2.75</v>
      </c>
    </row>
    <row r="19" spans="1:44" ht="15" customHeight="1">
      <c r="A19" s="76" t="s">
        <v>29</v>
      </c>
      <c r="B19" s="77" t="s">
        <v>36</v>
      </c>
      <c r="C19" s="222" t="s">
        <v>38</v>
      </c>
      <c r="D19" s="222" t="s">
        <v>38</v>
      </c>
      <c r="E19" s="222" t="s">
        <v>38</v>
      </c>
      <c r="F19" s="222" t="s">
        <v>38</v>
      </c>
      <c r="G19" s="222" t="s">
        <v>38</v>
      </c>
      <c r="H19" s="222" t="s">
        <v>38</v>
      </c>
      <c r="I19" s="227" t="s">
        <v>38</v>
      </c>
      <c r="J19" s="228">
        <v>0.25</v>
      </c>
      <c r="K19" s="78" t="s">
        <v>38</v>
      </c>
      <c r="L19" s="78" t="s">
        <v>38</v>
      </c>
      <c r="M19" s="78" t="s">
        <v>38</v>
      </c>
      <c r="N19" s="78" t="s">
        <v>38</v>
      </c>
      <c r="O19" s="78" t="s">
        <v>38</v>
      </c>
      <c r="P19" s="78" t="s">
        <v>38</v>
      </c>
      <c r="Q19" s="78" t="s">
        <v>38</v>
      </c>
      <c r="R19" s="199">
        <v>0.25</v>
      </c>
      <c r="S19" s="227" t="s">
        <v>38</v>
      </c>
      <c r="T19" s="229" t="s">
        <v>38</v>
      </c>
      <c r="U19" s="229" t="s">
        <v>38</v>
      </c>
      <c r="V19" s="229" t="s">
        <v>38</v>
      </c>
      <c r="W19" s="229" t="s">
        <v>38</v>
      </c>
      <c r="X19" s="229" t="s">
        <v>38</v>
      </c>
      <c r="Y19" s="247" t="s">
        <v>38</v>
      </c>
      <c r="Z19" s="243">
        <v>0.58</v>
      </c>
      <c r="AA19" s="250" t="s">
        <v>38</v>
      </c>
      <c r="AB19" s="230" t="s">
        <v>38</v>
      </c>
      <c r="AC19" s="230" t="s">
        <v>38</v>
      </c>
      <c r="AD19" s="230" t="s">
        <v>38</v>
      </c>
      <c r="AE19" s="230" t="s">
        <v>38</v>
      </c>
      <c r="AF19" s="230" t="s">
        <v>38</v>
      </c>
      <c r="AG19" s="230" t="s">
        <v>38</v>
      </c>
      <c r="AH19" s="230" t="s">
        <v>38</v>
      </c>
      <c r="AI19" s="255">
        <v>0.58</v>
      </c>
      <c r="AJ19" s="338">
        <v>0.5</v>
      </c>
      <c r="AK19" s="227" t="s">
        <v>38</v>
      </c>
      <c r="AL19" s="227" t="s">
        <v>38</v>
      </c>
      <c r="AM19" s="227" t="s">
        <v>38</v>
      </c>
      <c r="AN19" s="227" t="s">
        <v>38</v>
      </c>
      <c r="AO19" s="227" t="s">
        <v>38</v>
      </c>
      <c r="AP19" s="227" t="s">
        <v>38</v>
      </c>
      <c r="AQ19" s="278" t="s">
        <v>38</v>
      </c>
      <c r="AR19" s="279">
        <v>0.58</v>
      </c>
    </row>
    <row r="20" spans="1:44" ht="15" customHeight="1">
      <c r="A20" s="76" t="s">
        <v>29</v>
      </c>
      <c r="B20" s="77" t="s">
        <v>37</v>
      </c>
      <c r="C20" s="222" t="s">
        <v>38</v>
      </c>
      <c r="D20" s="222" t="s">
        <v>38</v>
      </c>
      <c r="E20" s="222" t="s">
        <v>38</v>
      </c>
      <c r="F20" s="222" t="s">
        <v>38</v>
      </c>
      <c r="G20" s="222" t="s">
        <v>38</v>
      </c>
      <c r="H20" s="222" t="s">
        <v>38</v>
      </c>
      <c r="I20" s="227" t="s">
        <v>38</v>
      </c>
      <c r="J20" s="228">
        <v>1</v>
      </c>
      <c r="K20" s="78" t="s">
        <v>38</v>
      </c>
      <c r="L20" s="78" t="s">
        <v>38</v>
      </c>
      <c r="M20" s="78" t="s">
        <v>38</v>
      </c>
      <c r="N20" s="78" t="s">
        <v>38</v>
      </c>
      <c r="O20" s="78" t="s">
        <v>38</v>
      </c>
      <c r="P20" s="78" t="s">
        <v>38</v>
      </c>
      <c r="Q20" s="205">
        <v>0.25</v>
      </c>
      <c r="R20" s="199">
        <v>1.67</v>
      </c>
      <c r="S20" s="227" t="s">
        <v>38</v>
      </c>
      <c r="T20" s="229" t="s">
        <v>38</v>
      </c>
      <c r="U20" s="229" t="s">
        <v>38</v>
      </c>
      <c r="V20" s="229" t="s">
        <v>38</v>
      </c>
      <c r="W20" s="229" t="s">
        <v>38</v>
      </c>
      <c r="X20" s="229" t="s">
        <v>38</v>
      </c>
      <c r="Y20" s="247">
        <v>0.25</v>
      </c>
      <c r="Z20" s="243">
        <v>1.67</v>
      </c>
      <c r="AA20" s="250" t="s">
        <v>38</v>
      </c>
      <c r="AB20" s="230" t="s">
        <v>38</v>
      </c>
      <c r="AC20" s="230" t="s">
        <v>38</v>
      </c>
      <c r="AD20" s="230" t="s">
        <v>38</v>
      </c>
      <c r="AE20" s="230" t="s">
        <v>38</v>
      </c>
      <c r="AF20" s="230" t="s">
        <v>38</v>
      </c>
      <c r="AG20" s="230" t="s">
        <v>38</v>
      </c>
      <c r="AH20" s="259">
        <v>0.25</v>
      </c>
      <c r="AI20" s="255">
        <v>1.92</v>
      </c>
      <c r="AJ20" s="338">
        <v>2.08</v>
      </c>
      <c r="AK20" s="227" t="s">
        <v>38</v>
      </c>
      <c r="AL20" s="227" t="s">
        <v>38</v>
      </c>
      <c r="AM20" s="227" t="s">
        <v>38</v>
      </c>
      <c r="AN20" s="227" t="s">
        <v>38</v>
      </c>
      <c r="AO20" s="227" t="s">
        <v>38</v>
      </c>
      <c r="AP20" s="227" t="s">
        <v>38</v>
      </c>
      <c r="AQ20" s="278">
        <v>0.25</v>
      </c>
      <c r="AR20" s="279">
        <v>1.92</v>
      </c>
    </row>
    <row r="21" spans="1:44" ht="15" customHeight="1">
      <c r="A21" s="76" t="s">
        <v>29</v>
      </c>
      <c r="B21" s="77" t="s">
        <v>35</v>
      </c>
      <c r="C21" s="222" t="s">
        <v>38</v>
      </c>
      <c r="D21" s="222" t="s">
        <v>38</v>
      </c>
      <c r="E21" s="222" t="s">
        <v>38</v>
      </c>
      <c r="F21" s="222" t="s">
        <v>38</v>
      </c>
      <c r="G21" s="222" t="s">
        <v>38</v>
      </c>
      <c r="H21" s="222" t="s">
        <v>38</v>
      </c>
      <c r="I21" s="227" t="s">
        <v>38</v>
      </c>
      <c r="J21" s="228" t="s">
        <v>38</v>
      </c>
      <c r="K21" s="78" t="s">
        <v>38</v>
      </c>
      <c r="L21" s="78" t="s">
        <v>38</v>
      </c>
      <c r="M21" s="78" t="s">
        <v>38</v>
      </c>
      <c r="N21" s="78" t="s">
        <v>38</v>
      </c>
      <c r="O21" s="78" t="s">
        <v>38</v>
      </c>
      <c r="P21" s="78" t="s">
        <v>38</v>
      </c>
      <c r="Q21" s="206">
        <v>0</v>
      </c>
      <c r="R21" s="200" t="s">
        <v>38</v>
      </c>
      <c r="S21" s="227" t="s">
        <v>38</v>
      </c>
      <c r="T21" s="229" t="s">
        <v>38</v>
      </c>
      <c r="U21" s="229" t="s">
        <v>38</v>
      </c>
      <c r="V21" s="229" t="s">
        <v>38</v>
      </c>
      <c r="W21" s="229" t="s">
        <v>38</v>
      </c>
      <c r="X21" s="229" t="s">
        <v>38</v>
      </c>
      <c r="Y21" s="247" t="s">
        <v>38</v>
      </c>
      <c r="Z21" s="243" t="s">
        <v>38</v>
      </c>
      <c r="AA21" s="250" t="s">
        <v>38</v>
      </c>
      <c r="AB21" s="230" t="s">
        <v>38</v>
      </c>
      <c r="AC21" s="230" t="s">
        <v>38</v>
      </c>
      <c r="AD21" s="230" t="s">
        <v>38</v>
      </c>
      <c r="AE21" s="230" t="s">
        <v>38</v>
      </c>
      <c r="AF21" s="230" t="s">
        <v>38</v>
      </c>
      <c r="AG21" s="230" t="s">
        <v>38</v>
      </c>
      <c r="AH21" s="230" t="s">
        <v>38</v>
      </c>
      <c r="AI21" s="255">
        <v>0</v>
      </c>
      <c r="AJ21" s="338">
        <v>0</v>
      </c>
      <c r="AK21" s="227" t="s">
        <v>38</v>
      </c>
      <c r="AL21" s="227" t="s">
        <v>38</v>
      </c>
      <c r="AM21" s="227" t="s">
        <v>38</v>
      </c>
      <c r="AN21" s="227" t="s">
        <v>38</v>
      </c>
      <c r="AO21" s="227" t="s">
        <v>38</v>
      </c>
      <c r="AP21" s="227" t="s">
        <v>38</v>
      </c>
      <c r="AQ21" s="278" t="s">
        <v>38</v>
      </c>
      <c r="AR21" s="279" t="s">
        <v>38</v>
      </c>
    </row>
    <row r="22" spans="1:44" ht="15" customHeight="1">
      <c r="A22" s="76" t="s">
        <v>15</v>
      </c>
      <c r="B22" s="77" t="s">
        <v>16</v>
      </c>
      <c r="C22" s="222">
        <v>0.3</v>
      </c>
      <c r="D22" s="222">
        <v>0.05</v>
      </c>
      <c r="E22" s="222" t="s">
        <v>38</v>
      </c>
      <c r="F22" s="222">
        <v>1.8</v>
      </c>
      <c r="G22" s="222">
        <v>0.8</v>
      </c>
      <c r="H22" s="222">
        <v>0.5</v>
      </c>
      <c r="I22" s="227">
        <v>0.75</v>
      </c>
      <c r="J22" s="228">
        <v>0.5</v>
      </c>
      <c r="K22" s="78">
        <v>0.5</v>
      </c>
      <c r="L22" s="78">
        <v>0.5</v>
      </c>
      <c r="M22" s="78">
        <v>0.5</v>
      </c>
      <c r="N22" s="78">
        <v>1.8</v>
      </c>
      <c r="O22" s="78">
        <v>0.8</v>
      </c>
      <c r="P22" s="78">
        <v>0.5</v>
      </c>
      <c r="Q22" s="205">
        <v>1.08</v>
      </c>
      <c r="R22" s="199">
        <v>0.5</v>
      </c>
      <c r="S22" s="227">
        <v>0.5</v>
      </c>
      <c r="T22" s="229">
        <v>0.8</v>
      </c>
      <c r="U22" s="229">
        <v>0.5</v>
      </c>
      <c r="V22" s="229">
        <v>1.8</v>
      </c>
      <c r="W22" s="229">
        <v>2</v>
      </c>
      <c r="X22" s="229">
        <v>0.5</v>
      </c>
      <c r="Y22" s="247">
        <v>1.6</v>
      </c>
      <c r="Z22" s="243">
        <v>0.75</v>
      </c>
      <c r="AA22" s="250">
        <v>0.05</v>
      </c>
      <c r="AB22" s="230">
        <v>1</v>
      </c>
      <c r="AC22" s="230">
        <v>1.3</v>
      </c>
      <c r="AD22" s="230">
        <v>3.8</v>
      </c>
      <c r="AE22" s="230">
        <v>2.3</v>
      </c>
      <c r="AF22" s="230" t="s">
        <v>38</v>
      </c>
      <c r="AG22" s="230">
        <v>2.25</v>
      </c>
      <c r="AH22" s="259">
        <v>2.5</v>
      </c>
      <c r="AI22" s="255">
        <v>0.75</v>
      </c>
      <c r="AJ22" s="338">
        <v>0.25</v>
      </c>
      <c r="AK22" s="227">
        <v>0.5</v>
      </c>
      <c r="AL22" s="227">
        <v>0.8</v>
      </c>
      <c r="AM22" s="227">
        <v>0.8</v>
      </c>
      <c r="AN22" s="227">
        <v>4</v>
      </c>
      <c r="AO22" s="227">
        <v>3</v>
      </c>
      <c r="AP22" s="227">
        <v>2</v>
      </c>
      <c r="AQ22" s="278">
        <v>3.75</v>
      </c>
      <c r="AR22" s="279">
        <v>0.75</v>
      </c>
    </row>
    <row r="23" spans="1:44" ht="15" customHeight="1">
      <c r="A23" s="76" t="s">
        <v>15</v>
      </c>
      <c r="B23" s="77" t="s">
        <v>17</v>
      </c>
      <c r="C23" s="222" t="s">
        <v>38</v>
      </c>
      <c r="D23" s="222" t="s">
        <v>38</v>
      </c>
      <c r="E23" s="222" t="s">
        <v>38</v>
      </c>
      <c r="F23" s="222" t="s">
        <v>38</v>
      </c>
      <c r="G23" s="222" t="s">
        <v>38</v>
      </c>
      <c r="H23" s="222" t="s">
        <v>38</v>
      </c>
      <c r="I23" s="222" t="s">
        <v>38</v>
      </c>
      <c r="J23" s="228" t="s">
        <v>38</v>
      </c>
      <c r="K23" s="78" t="s">
        <v>38</v>
      </c>
      <c r="L23" s="78" t="s">
        <v>38</v>
      </c>
      <c r="M23" s="78" t="s">
        <v>38</v>
      </c>
      <c r="N23" s="78" t="s">
        <v>38</v>
      </c>
      <c r="O23" s="78" t="s">
        <v>38</v>
      </c>
      <c r="P23" s="78" t="s">
        <v>38</v>
      </c>
      <c r="Q23" s="78" t="s">
        <v>38</v>
      </c>
      <c r="R23" s="201" t="s">
        <v>38</v>
      </c>
      <c r="S23" s="229" t="s">
        <v>38</v>
      </c>
      <c r="T23" s="229" t="s">
        <v>38</v>
      </c>
      <c r="U23" s="229" t="s">
        <v>38</v>
      </c>
      <c r="V23" s="229" t="s">
        <v>38</v>
      </c>
      <c r="W23" s="229" t="s">
        <v>38</v>
      </c>
      <c r="X23" s="229" t="s">
        <v>38</v>
      </c>
      <c r="Y23" s="229" t="s">
        <v>38</v>
      </c>
      <c r="Z23" s="243" t="s">
        <v>38</v>
      </c>
      <c r="AA23" s="250" t="s">
        <v>38</v>
      </c>
      <c r="AB23" s="230" t="s">
        <v>38</v>
      </c>
      <c r="AC23" s="230" t="s">
        <v>38</v>
      </c>
      <c r="AD23" s="230" t="s">
        <v>38</v>
      </c>
      <c r="AE23" s="230" t="s">
        <v>38</v>
      </c>
      <c r="AF23" s="230" t="s">
        <v>38</v>
      </c>
      <c r="AG23" s="230" t="s">
        <v>38</v>
      </c>
      <c r="AH23" s="230" t="s">
        <v>38</v>
      </c>
      <c r="AI23" s="255">
        <v>0</v>
      </c>
      <c r="AJ23" s="338">
        <v>0</v>
      </c>
      <c r="AK23" s="227" t="s">
        <v>38</v>
      </c>
      <c r="AL23" s="227" t="s">
        <v>38</v>
      </c>
      <c r="AM23" s="227" t="s">
        <v>38</v>
      </c>
      <c r="AN23" s="227" t="s">
        <v>38</v>
      </c>
      <c r="AO23" s="227">
        <v>0.3</v>
      </c>
      <c r="AP23" s="227" t="s">
        <v>38</v>
      </c>
      <c r="AQ23" s="227" t="s">
        <v>38</v>
      </c>
      <c r="AR23" s="279" t="s">
        <v>38</v>
      </c>
    </row>
    <row r="24" spans="1:44" ht="15" customHeight="1">
      <c r="A24" s="76" t="s">
        <v>28</v>
      </c>
      <c r="B24" s="77" t="s">
        <v>18</v>
      </c>
      <c r="C24" s="222">
        <v>19.8</v>
      </c>
      <c r="D24" s="222">
        <v>18.5</v>
      </c>
      <c r="E24" s="222">
        <v>15.7</v>
      </c>
      <c r="F24" s="222">
        <v>14</v>
      </c>
      <c r="G24" s="222">
        <v>11.2</v>
      </c>
      <c r="H24" s="222">
        <v>19.7</v>
      </c>
      <c r="I24" s="227">
        <v>28.92</v>
      </c>
      <c r="J24" s="228">
        <v>24.79</v>
      </c>
      <c r="K24" s="78">
        <v>24.7</v>
      </c>
      <c r="L24" s="78">
        <v>17.4</v>
      </c>
      <c r="M24" s="78">
        <v>17.4</v>
      </c>
      <c r="N24" s="78">
        <v>21.8</v>
      </c>
      <c r="O24" s="78">
        <v>16.9</v>
      </c>
      <c r="P24" s="78">
        <v>17.5</v>
      </c>
      <c r="Q24" s="207">
        <v>1.25</v>
      </c>
      <c r="R24" s="201">
        <v>28.63</v>
      </c>
      <c r="S24" s="227">
        <v>28.3</v>
      </c>
      <c r="T24" s="229">
        <v>35.2</v>
      </c>
      <c r="U24" s="229">
        <v>18.8</v>
      </c>
      <c r="V24" s="229">
        <v>14</v>
      </c>
      <c r="W24" s="229">
        <v>22.7</v>
      </c>
      <c r="X24" s="229">
        <v>20.58</v>
      </c>
      <c r="Y24" s="247">
        <v>41.25</v>
      </c>
      <c r="Z24" s="243">
        <v>30.13</v>
      </c>
      <c r="AA24" s="250">
        <v>43.4</v>
      </c>
      <c r="AB24" s="230">
        <v>43.4</v>
      </c>
      <c r="AC24" s="230">
        <v>27.8</v>
      </c>
      <c r="AD24" s="230">
        <v>34.7</v>
      </c>
      <c r="AE24" s="230">
        <v>32.5</v>
      </c>
      <c r="AF24" s="230">
        <v>30.8</v>
      </c>
      <c r="AG24" s="230">
        <v>27.33</v>
      </c>
      <c r="AH24" s="259">
        <v>58</v>
      </c>
      <c r="AI24" s="255">
        <v>34.37</v>
      </c>
      <c r="AJ24" s="338">
        <v>28.33</v>
      </c>
      <c r="AK24" s="227">
        <v>59.8</v>
      </c>
      <c r="AL24" s="227">
        <v>46.3</v>
      </c>
      <c r="AM24" s="227">
        <v>30.3</v>
      </c>
      <c r="AN24" s="227">
        <v>34.3</v>
      </c>
      <c r="AO24" s="227">
        <v>37.7</v>
      </c>
      <c r="AP24" s="227">
        <v>32.84</v>
      </c>
      <c r="AQ24" s="278">
        <v>57.58</v>
      </c>
      <c r="AR24" s="279">
        <v>39.87</v>
      </c>
    </row>
    <row r="25" spans="1:44" ht="15" customHeight="1">
      <c r="A25" s="76" t="s">
        <v>19</v>
      </c>
      <c r="B25" s="77" t="s">
        <v>20</v>
      </c>
      <c r="C25" s="222">
        <v>1.5</v>
      </c>
      <c r="D25" s="222">
        <v>0.3</v>
      </c>
      <c r="E25" s="222">
        <v>0.3</v>
      </c>
      <c r="F25" s="222">
        <v>0</v>
      </c>
      <c r="G25" s="222">
        <v>0.3</v>
      </c>
      <c r="H25" s="222" t="s">
        <v>38</v>
      </c>
      <c r="I25" s="227">
        <v>1</v>
      </c>
      <c r="J25" s="228">
        <v>1.42</v>
      </c>
      <c r="K25" s="78">
        <v>4.5</v>
      </c>
      <c r="L25" s="78">
        <v>0.3</v>
      </c>
      <c r="M25" s="78">
        <v>0.3</v>
      </c>
      <c r="N25" s="78">
        <v>0.3</v>
      </c>
      <c r="O25" s="78">
        <v>0.3</v>
      </c>
      <c r="P25" s="78" t="s">
        <v>38</v>
      </c>
      <c r="Q25" s="208">
        <v>1.75</v>
      </c>
      <c r="R25" s="202">
        <v>2.17</v>
      </c>
      <c r="S25" s="227">
        <v>5.5</v>
      </c>
      <c r="T25" s="229">
        <v>0.5</v>
      </c>
      <c r="U25" s="229">
        <v>0.3</v>
      </c>
      <c r="V25" s="229" t="s">
        <v>38</v>
      </c>
      <c r="W25" s="229">
        <v>0.6</v>
      </c>
      <c r="X25" s="229" t="s">
        <v>38</v>
      </c>
      <c r="Y25" s="247">
        <v>2.92</v>
      </c>
      <c r="Z25" s="243">
        <v>2.17</v>
      </c>
      <c r="AA25" s="250">
        <v>3.3</v>
      </c>
      <c r="AB25" s="230">
        <v>3.3</v>
      </c>
      <c r="AC25" s="230">
        <v>2.8</v>
      </c>
      <c r="AD25" s="230">
        <v>0.3</v>
      </c>
      <c r="AE25" s="230">
        <v>2.6</v>
      </c>
      <c r="AF25" s="230" t="s">
        <v>38</v>
      </c>
      <c r="AG25" s="230">
        <v>2.75</v>
      </c>
      <c r="AH25" s="259">
        <v>2.58</v>
      </c>
      <c r="AI25" s="255">
        <v>3.66</v>
      </c>
      <c r="AJ25" s="338">
        <v>2.42</v>
      </c>
      <c r="AK25" s="227">
        <v>5.5</v>
      </c>
      <c r="AL25" s="227">
        <v>3.8</v>
      </c>
      <c r="AM25" s="227">
        <v>2.8</v>
      </c>
      <c r="AN25" s="227">
        <v>2</v>
      </c>
      <c r="AO25" s="227">
        <v>3.3</v>
      </c>
      <c r="AP25" s="227">
        <v>3.25</v>
      </c>
      <c r="AQ25" s="278">
        <v>4.5</v>
      </c>
      <c r="AR25" s="279">
        <v>3.92</v>
      </c>
    </row>
    <row r="26" spans="1:44" ht="15" customHeight="1">
      <c r="A26" s="76" t="s">
        <v>21</v>
      </c>
      <c r="B26" s="77" t="s">
        <v>22</v>
      </c>
      <c r="C26" s="222" t="s">
        <v>38</v>
      </c>
      <c r="D26" s="222" t="s">
        <v>38</v>
      </c>
      <c r="E26" s="222">
        <v>0.3</v>
      </c>
      <c r="F26" s="222">
        <v>0.5</v>
      </c>
      <c r="G26" s="222" t="s">
        <v>38</v>
      </c>
      <c r="H26" s="222">
        <v>1.75</v>
      </c>
      <c r="I26" s="227">
        <v>0.25</v>
      </c>
      <c r="J26" s="228">
        <v>0.25</v>
      </c>
      <c r="K26" s="78" t="s">
        <v>38</v>
      </c>
      <c r="L26" s="78" t="s">
        <v>38</v>
      </c>
      <c r="M26" s="78" t="s">
        <v>38</v>
      </c>
      <c r="N26" s="78">
        <v>0.5</v>
      </c>
      <c r="O26" s="78" t="s">
        <v>38</v>
      </c>
      <c r="P26" s="78">
        <v>1.2</v>
      </c>
      <c r="Q26" s="78" t="s">
        <v>38</v>
      </c>
      <c r="R26" s="201">
        <v>0.25</v>
      </c>
      <c r="S26" s="229" t="s">
        <v>38</v>
      </c>
      <c r="T26" s="229" t="s">
        <v>38</v>
      </c>
      <c r="U26" s="229">
        <v>0.8</v>
      </c>
      <c r="V26" s="229">
        <v>0.5</v>
      </c>
      <c r="W26" s="229">
        <v>0.8</v>
      </c>
      <c r="X26" s="229">
        <v>1.75</v>
      </c>
      <c r="Y26" s="229" t="s">
        <v>38</v>
      </c>
      <c r="Z26" s="243">
        <v>0.5</v>
      </c>
      <c r="AA26" s="250" t="s">
        <v>38</v>
      </c>
      <c r="AB26" s="230" t="s">
        <v>38</v>
      </c>
      <c r="AC26" s="230">
        <v>0.8</v>
      </c>
      <c r="AD26" s="230">
        <v>0.8</v>
      </c>
      <c r="AE26" s="230">
        <v>0.8</v>
      </c>
      <c r="AF26" s="230">
        <v>3.6</v>
      </c>
      <c r="AG26" s="230">
        <v>0.5</v>
      </c>
      <c r="AH26" s="230" t="s">
        <v>38</v>
      </c>
      <c r="AI26" s="255">
        <v>0.5</v>
      </c>
      <c r="AJ26" s="338">
        <v>0.75</v>
      </c>
      <c r="AK26" s="227" t="s">
        <v>38</v>
      </c>
      <c r="AL26" s="227" t="s">
        <v>38</v>
      </c>
      <c r="AM26" s="227">
        <v>0.8</v>
      </c>
      <c r="AN26" s="227">
        <v>0.8</v>
      </c>
      <c r="AO26" s="227">
        <v>0.8</v>
      </c>
      <c r="AP26" s="227">
        <v>0.5</v>
      </c>
      <c r="AQ26" s="278">
        <v>0.25</v>
      </c>
      <c r="AR26" s="279">
        <v>1.67</v>
      </c>
    </row>
    <row r="27" spans="1:44" ht="15" customHeight="1" thickBot="1">
      <c r="A27" s="80" t="s">
        <v>21</v>
      </c>
      <c r="B27" s="81" t="s">
        <v>14</v>
      </c>
      <c r="C27" s="231">
        <v>0.4</v>
      </c>
      <c r="D27" s="222" t="s">
        <v>38</v>
      </c>
      <c r="E27" s="222" t="s">
        <v>38</v>
      </c>
      <c r="F27" s="231">
        <v>0.2</v>
      </c>
      <c r="G27" s="231">
        <v>0.3</v>
      </c>
      <c r="H27" s="222" t="s">
        <v>38</v>
      </c>
      <c r="I27" s="222" t="s">
        <v>38</v>
      </c>
      <c r="J27" s="232">
        <v>0.83</v>
      </c>
      <c r="K27" s="82">
        <v>0.4</v>
      </c>
      <c r="L27" s="78" t="s">
        <v>38</v>
      </c>
      <c r="M27" s="78" t="s">
        <v>38</v>
      </c>
      <c r="N27" s="82">
        <v>0.2</v>
      </c>
      <c r="O27" s="82">
        <v>0.3</v>
      </c>
      <c r="P27" s="78" t="s">
        <v>38</v>
      </c>
      <c r="Q27" s="209">
        <v>0.5</v>
      </c>
      <c r="R27" s="203">
        <v>0.83</v>
      </c>
      <c r="S27" s="233">
        <v>0.4</v>
      </c>
      <c r="T27" s="229" t="s">
        <v>38</v>
      </c>
      <c r="U27" s="229" t="s">
        <v>38</v>
      </c>
      <c r="V27" s="225">
        <v>0.2</v>
      </c>
      <c r="W27" s="225">
        <v>0.3</v>
      </c>
      <c r="X27" s="229" t="s">
        <v>38</v>
      </c>
      <c r="Y27" s="252">
        <v>0.5</v>
      </c>
      <c r="Z27" s="244">
        <v>1.08</v>
      </c>
      <c r="AA27" s="250" t="s">
        <v>38</v>
      </c>
      <c r="AB27" s="230" t="s">
        <v>38</v>
      </c>
      <c r="AC27" s="230" t="s">
        <v>38</v>
      </c>
      <c r="AD27" s="234">
        <v>0.3</v>
      </c>
      <c r="AE27" s="234">
        <v>0.3</v>
      </c>
      <c r="AF27" s="230" t="s">
        <v>38</v>
      </c>
      <c r="AG27" s="230" t="s">
        <v>38</v>
      </c>
      <c r="AH27" s="260">
        <v>0.75</v>
      </c>
      <c r="AI27" s="256">
        <v>1.42</v>
      </c>
      <c r="AJ27" s="339">
        <v>0</v>
      </c>
      <c r="AK27" s="233" t="s">
        <v>38</v>
      </c>
      <c r="AL27" s="227" t="s">
        <v>38</v>
      </c>
      <c r="AM27" s="227" t="s">
        <v>38</v>
      </c>
      <c r="AN27" s="233">
        <v>0.3</v>
      </c>
      <c r="AO27" s="233">
        <v>0.3</v>
      </c>
      <c r="AP27" s="233" t="s">
        <v>38</v>
      </c>
      <c r="AQ27" s="280">
        <v>0.5</v>
      </c>
      <c r="AR27" s="281">
        <v>1.42</v>
      </c>
    </row>
    <row r="28" spans="1:44" ht="15" customHeight="1" thickBot="1" thickTop="1">
      <c r="A28" s="235"/>
      <c r="B28" s="235" t="s">
        <v>23</v>
      </c>
      <c r="C28" s="236">
        <v>303.9</v>
      </c>
      <c r="D28" s="236">
        <v>319.95</v>
      </c>
      <c r="E28" s="236">
        <v>327.8</v>
      </c>
      <c r="F28" s="236">
        <v>318.8</v>
      </c>
      <c r="G28" s="236">
        <f>SUM(G4:G27)</f>
        <v>313.59999999999997</v>
      </c>
      <c r="H28" s="236">
        <f>SUM(H4:H27)</f>
        <v>436.9299999999999</v>
      </c>
      <c r="I28" s="236">
        <v>489.14</v>
      </c>
      <c r="J28" s="237">
        <f>SUM(J4:J27)</f>
        <v>513.25</v>
      </c>
      <c r="K28" s="83">
        <v>384.7</v>
      </c>
      <c r="L28" s="83">
        <v>378.8</v>
      </c>
      <c r="M28" s="83">
        <v>368.2</v>
      </c>
      <c r="N28" s="83">
        <v>370.4</v>
      </c>
      <c r="O28" s="83">
        <v>378.4</v>
      </c>
      <c r="P28" s="83">
        <f>SUM(P4:P27)</f>
        <v>446.20000000000005</v>
      </c>
      <c r="Q28" s="84">
        <v>558.13</v>
      </c>
      <c r="R28" s="84">
        <f>SUM(R4:R27)</f>
        <v>562.0099999999999</v>
      </c>
      <c r="S28" s="236">
        <v>425.8</v>
      </c>
      <c r="T28" s="236">
        <v>418.4</v>
      </c>
      <c r="U28" s="236">
        <v>386.6</v>
      </c>
      <c r="V28" s="236">
        <v>318.8</v>
      </c>
      <c r="W28" s="236">
        <v>428.9</v>
      </c>
      <c r="X28" s="236">
        <v>540</v>
      </c>
      <c r="Y28" s="238">
        <v>602.21</v>
      </c>
      <c r="Z28" s="237">
        <f>SUM(Z4:Z27)</f>
        <v>590.89</v>
      </c>
      <c r="AA28" s="83">
        <v>494.8</v>
      </c>
      <c r="AB28" s="83">
        <v>450.6</v>
      </c>
      <c r="AC28" s="83">
        <v>438.2</v>
      </c>
      <c r="AD28" s="83">
        <v>451.5</v>
      </c>
      <c r="AE28" s="83">
        <v>474.9</v>
      </c>
      <c r="AF28" s="83">
        <v>575.1</v>
      </c>
      <c r="AG28" s="83">
        <v>604.29</v>
      </c>
      <c r="AH28" s="239">
        <v>682.2</v>
      </c>
      <c r="AI28" s="253">
        <f>SUM(AI4:AI27)</f>
        <v>644.3900000000001</v>
      </c>
      <c r="AJ28" s="253">
        <f>SUM(AJ4:AJ27)</f>
        <v>621.5699999999999</v>
      </c>
      <c r="AK28" s="236">
        <v>518.9</v>
      </c>
      <c r="AL28" s="236">
        <v>449.8</v>
      </c>
      <c r="AM28" s="236">
        <v>442.2</v>
      </c>
      <c r="AN28" s="236">
        <v>466.2</v>
      </c>
      <c r="AO28" s="236">
        <v>496.2</v>
      </c>
      <c r="AP28" s="236">
        <v>614.5</v>
      </c>
      <c r="AQ28" s="240">
        <f>SUM(AQ4:AQ27)</f>
        <v>690.3100000000001</v>
      </c>
      <c r="AR28" s="240">
        <f>SUM(AR4:AR27)</f>
        <v>654.9099999999997</v>
      </c>
    </row>
    <row r="29" spans="3:23" ht="15" customHeight="1" thickTop="1">
      <c r="C29" s="144" t="s">
        <v>39</v>
      </c>
      <c r="F29" s="144" t="s">
        <v>42</v>
      </c>
      <c r="W29" s="85" t="s">
        <v>39</v>
      </c>
    </row>
    <row r="30" ht="15" customHeight="1">
      <c r="W30" s="85" t="s">
        <v>39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&amp;C&amp;"Arial,Bold"&amp;16Graduate Student Full Time Equivalency (FTE)
Fall 1996 - 2003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825"/>
  <sheetViews>
    <sheetView workbookViewId="0" topLeftCell="AC1">
      <selection activeCell="AQ7" sqref="AQ7"/>
    </sheetView>
  </sheetViews>
  <sheetFormatPr defaultColWidth="9.140625" defaultRowHeight="15.75" customHeight="1"/>
  <cols>
    <col min="1" max="1" width="6.7109375" style="37" bestFit="1" customWidth="1"/>
    <col min="2" max="2" width="23.57421875" style="37" bestFit="1" customWidth="1"/>
    <col min="3" max="3" width="8.7109375" style="39" bestFit="1" customWidth="1"/>
    <col min="4" max="5" width="8.7109375" style="27" bestFit="1" customWidth="1"/>
    <col min="6" max="6" width="8.7109375" style="40" bestFit="1" customWidth="1"/>
    <col min="7" max="7" width="10.140625" style="39" bestFit="1" customWidth="1"/>
    <col min="8" max="9" width="11.00390625" style="39" customWidth="1"/>
    <col min="10" max="10" width="8.7109375" style="40" bestFit="1" customWidth="1"/>
    <col min="11" max="12" width="8.7109375" style="27" bestFit="1" customWidth="1"/>
    <col min="13" max="14" width="8.7109375" style="40" bestFit="1" customWidth="1"/>
    <col min="15" max="15" width="8.7109375" style="38" bestFit="1" customWidth="1"/>
    <col min="16" max="24" width="8.7109375" style="38" customWidth="1"/>
    <col min="25" max="25" width="11.57421875" style="42" bestFit="1" customWidth="1"/>
    <col min="26" max="28" width="9.140625" style="40" bestFit="1" customWidth="1"/>
    <col min="29" max="29" width="9.28125" style="27" bestFit="1" customWidth="1"/>
    <col min="30" max="30" width="9.140625" style="27" customWidth="1"/>
    <col min="32" max="16384" width="9.140625" style="27" customWidth="1"/>
  </cols>
  <sheetData>
    <row r="1" spans="1:42" s="21" customFormat="1" ht="15.75" customHeight="1" thickBot="1" thickTop="1">
      <c r="A1" s="2" t="s">
        <v>0</v>
      </c>
      <c r="B1" s="3" t="s">
        <v>1</v>
      </c>
      <c r="C1" s="20">
        <v>35765</v>
      </c>
      <c r="D1" s="4">
        <v>36495</v>
      </c>
      <c r="E1" s="20">
        <v>36861</v>
      </c>
      <c r="F1" s="4">
        <v>37226</v>
      </c>
      <c r="G1" s="5">
        <v>37591</v>
      </c>
      <c r="H1" s="5">
        <v>37956</v>
      </c>
      <c r="I1" s="5">
        <v>38322</v>
      </c>
      <c r="J1" s="19">
        <v>35414</v>
      </c>
      <c r="K1" s="18">
        <v>35779</v>
      </c>
      <c r="L1" s="18">
        <v>36509</v>
      </c>
      <c r="M1" s="45">
        <v>36875</v>
      </c>
      <c r="N1" s="45">
        <v>37240</v>
      </c>
      <c r="O1" s="45">
        <v>37605</v>
      </c>
      <c r="P1" s="45">
        <v>37970</v>
      </c>
      <c r="Q1" s="45">
        <v>38336</v>
      </c>
      <c r="R1" s="4">
        <v>35431</v>
      </c>
      <c r="S1" s="20">
        <v>35796</v>
      </c>
      <c r="T1" s="4">
        <v>36161</v>
      </c>
      <c r="U1" s="4">
        <v>36526</v>
      </c>
      <c r="V1" s="61">
        <v>36892</v>
      </c>
      <c r="W1" s="5">
        <v>37257</v>
      </c>
      <c r="X1" s="5">
        <v>37622</v>
      </c>
      <c r="Y1" s="5">
        <v>37987</v>
      </c>
      <c r="Z1" s="5">
        <v>38355</v>
      </c>
      <c r="AA1" s="17">
        <v>35445</v>
      </c>
      <c r="AB1" s="17">
        <v>35810</v>
      </c>
      <c r="AC1" s="51">
        <v>36175</v>
      </c>
      <c r="AD1" s="19">
        <v>36540</v>
      </c>
      <c r="AE1" s="19">
        <v>37271</v>
      </c>
      <c r="AF1" s="19">
        <v>37636</v>
      </c>
      <c r="AG1" s="19">
        <v>38001</v>
      </c>
      <c r="AH1" s="171">
        <v>38369</v>
      </c>
      <c r="AI1" s="20">
        <v>35462</v>
      </c>
      <c r="AJ1" s="20">
        <v>35827</v>
      </c>
      <c r="AK1" s="20">
        <v>36192</v>
      </c>
      <c r="AL1" s="60">
        <v>36557</v>
      </c>
      <c r="AM1" s="161">
        <v>37288</v>
      </c>
      <c r="AN1" s="5">
        <v>37653</v>
      </c>
      <c r="AO1" s="5">
        <v>38018</v>
      </c>
      <c r="AP1" s="5">
        <v>38384</v>
      </c>
    </row>
    <row r="2" spans="1:42" ht="15.75" customHeight="1" thickTop="1">
      <c r="A2" s="6" t="s">
        <v>2</v>
      </c>
      <c r="B2" s="7" t="s">
        <v>3</v>
      </c>
      <c r="C2" s="24">
        <v>98.1</v>
      </c>
      <c r="D2" s="8">
        <v>94.7</v>
      </c>
      <c r="E2" s="24">
        <v>145.1</v>
      </c>
      <c r="F2" s="10">
        <v>154.96</v>
      </c>
      <c r="G2" s="8">
        <v>156.83</v>
      </c>
      <c r="H2" s="32">
        <v>159</v>
      </c>
      <c r="I2" s="32">
        <v>155.17</v>
      </c>
      <c r="J2" s="140">
        <v>120</v>
      </c>
      <c r="K2" s="140">
        <v>98.1</v>
      </c>
      <c r="L2" s="26">
        <v>118.1</v>
      </c>
      <c r="M2" s="152">
        <v>113.5</v>
      </c>
      <c r="N2" s="153">
        <v>165.71</v>
      </c>
      <c r="O2" s="152">
        <v>179.25</v>
      </c>
      <c r="P2" s="152">
        <v>180.8</v>
      </c>
      <c r="Q2" s="282">
        <v>172.58</v>
      </c>
      <c r="R2" s="8">
        <v>127.7</v>
      </c>
      <c r="S2" s="24">
        <v>107.6</v>
      </c>
      <c r="T2" s="9">
        <v>106.3</v>
      </c>
      <c r="U2" s="9">
        <v>133.2</v>
      </c>
      <c r="V2" s="25">
        <v>159.8</v>
      </c>
      <c r="W2" s="10">
        <v>179.21</v>
      </c>
      <c r="X2" s="9">
        <v>196.58</v>
      </c>
      <c r="Y2" s="164">
        <v>193.87</v>
      </c>
      <c r="Z2" s="288">
        <v>183.21</v>
      </c>
      <c r="AA2" s="22">
        <v>132.6</v>
      </c>
      <c r="AB2" s="22">
        <v>144.42</v>
      </c>
      <c r="AC2" s="53">
        <v>114.4</v>
      </c>
      <c r="AD2" s="26">
        <v>144.7</v>
      </c>
      <c r="AE2" s="23">
        <v>207.29</v>
      </c>
      <c r="AF2" s="152">
        <v>209.46</v>
      </c>
      <c r="AG2" s="152">
        <v>206.04</v>
      </c>
      <c r="AH2" s="175">
        <v>202.71</v>
      </c>
      <c r="AI2" s="48">
        <v>131.8</v>
      </c>
      <c r="AJ2" s="9">
        <v>114.3</v>
      </c>
      <c r="AK2" s="24">
        <f>SUM(116.6-0.8)</f>
        <v>115.8</v>
      </c>
      <c r="AL2" s="8">
        <f>SUM(142.1-0.5)</f>
        <v>141.6</v>
      </c>
      <c r="AM2" s="10">
        <v>227.38</v>
      </c>
      <c r="AN2" s="186">
        <v>221.37</v>
      </c>
      <c r="AO2" s="186">
        <v>208.37</v>
      </c>
      <c r="AP2" s="58">
        <v>202.75</v>
      </c>
    </row>
    <row r="3" spans="1:42" ht="15.75" customHeight="1">
      <c r="A3" s="6" t="s">
        <v>4</v>
      </c>
      <c r="B3" s="7" t="s">
        <v>5</v>
      </c>
      <c r="C3" s="11">
        <v>9</v>
      </c>
      <c r="D3" s="11">
        <v>9.9</v>
      </c>
      <c r="E3" s="11">
        <v>15.5</v>
      </c>
      <c r="F3" s="12">
        <v>37</v>
      </c>
      <c r="G3" s="11">
        <v>40.75</v>
      </c>
      <c r="H3" s="46">
        <v>47.58</v>
      </c>
      <c r="I3" s="46">
        <v>55.83</v>
      </c>
      <c r="J3" s="154">
        <v>4.5</v>
      </c>
      <c r="K3" s="154">
        <v>9</v>
      </c>
      <c r="L3" s="29">
        <v>11.8</v>
      </c>
      <c r="M3" s="155">
        <v>14.6</v>
      </c>
      <c r="N3" s="155">
        <v>40.83</v>
      </c>
      <c r="O3" s="155">
        <v>42.67</v>
      </c>
      <c r="P3" s="155">
        <v>48.25</v>
      </c>
      <c r="Q3" s="283">
        <v>61.33</v>
      </c>
      <c r="R3" s="8">
        <v>4.8</v>
      </c>
      <c r="S3" s="11">
        <v>9</v>
      </c>
      <c r="T3" s="11">
        <v>10.8</v>
      </c>
      <c r="U3" s="8">
        <v>12.1</v>
      </c>
      <c r="V3" s="30">
        <v>15.8</v>
      </c>
      <c r="W3" s="12">
        <v>42.58</v>
      </c>
      <c r="X3" s="11">
        <v>43.58</v>
      </c>
      <c r="Y3" s="165">
        <v>47.92</v>
      </c>
      <c r="Z3" s="289">
        <v>66.58</v>
      </c>
      <c r="AA3" s="28">
        <v>4.8</v>
      </c>
      <c r="AB3" s="28">
        <v>8.75</v>
      </c>
      <c r="AC3" s="54">
        <v>10.5</v>
      </c>
      <c r="AD3" s="29">
        <v>12.3</v>
      </c>
      <c r="AE3" s="29">
        <v>42.42</v>
      </c>
      <c r="AF3" s="155">
        <v>44.33</v>
      </c>
      <c r="AG3" s="155">
        <v>47.25</v>
      </c>
      <c r="AH3" s="89">
        <v>68.25</v>
      </c>
      <c r="AI3" s="49">
        <v>4.5</v>
      </c>
      <c r="AJ3" s="8">
        <v>9.8</v>
      </c>
      <c r="AK3" s="32">
        <v>10.5</v>
      </c>
      <c r="AL3" s="11">
        <v>13.5</v>
      </c>
      <c r="AM3" s="11">
        <v>45.5</v>
      </c>
      <c r="AN3" s="12">
        <v>45.08</v>
      </c>
      <c r="AO3" s="12">
        <v>47.5</v>
      </c>
      <c r="AP3" s="59">
        <v>69.17</v>
      </c>
    </row>
    <row r="4" spans="1:42" ht="15.75" customHeight="1">
      <c r="A4" s="6" t="s">
        <v>6</v>
      </c>
      <c r="B4" s="7" t="s">
        <v>7</v>
      </c>
      <c r="C4" s="11">
        <f>SUM(1.3+1.9+25)</f>
        <v>28.2</v>
      </c>
      <c r="D4" s="11">
        <v>22.3</v>
      </c>
      <c r="E4" s="11">
        <v>24.6</v>
      </c>
      <c r="F4" s="12">
        <v>26.83</v>
      </c>
      <c r="G4" s="11">
        <v>35.5</v>
      </c>
      <c r="H4" s="32">
        <v>36.58</v>
      </c>
      <c r="I4" s="32">
        <v>22.92</v>
      </c>
      <c r="J4" s="31">
        <f>SUM(3+0.5+16.2)</f>
        <v>19.7</v>
      </c>
      <c r="K4" s="31">
        <f>SUM(1.3+1.9+25)</f>
        <v>28.2</v>
      </c>
      <c r="L4" s="23">
        <v>22.7</v>
      </c>
      <c r="M4" s="155">
        <v>28</v>
      </c>
      <c r="N4" s="155">
        <v>35.67</v>
      </c>
      <c r="O4" s="155">
        <v>40.92</v>
      </c>
      <c r="P4" s="155">
        <v>40.42</v>
      </c>
      <c r="Q4" s="283">
        <v>24.83</v>
      </c>
      <c r="R4" s="8">
        <v>20.9</v>
      </c>
      <c r="S4" s="8">
        <f>SUM(1.8+1.7+27)</f>
        <v>30.5</v>
      </c>
      <c r="T4" s="11">
        <v>32.5</v>
      </c>
      <c r="U4" s="8">
        <v>23.7</v>
      </c>
      <c r="V4" s="30">
        <v>32.2</v>
      </c>
      <c r="W4" s="12">
        <v>39.08</v>
      </c>
      <c r="X4" s="11">
        <v>44.25</v>
      </c>
      <c r="Y4" s="165">
        <v>44.83</v>
      </c>
      <c r="Z4" s="289">
        <v>25.08</v>
      </c>
      <c r="AA4" s="28">
        <v>22.1</v>
      </c>
      <c r="AB4" s="28">
        <v>29.5</v>
      </c>
      <c r="AC4" s="54">
        <v>33.7</v>
      </c>
      <c r="AD4" s="29">
        <v>37.1</v>
      </c>
      <c r="AE4" s="29">
        <v>43.58</v>
      </c>
      <c r="AF4" s="155">
        <v>46.75</v>
      </c>
      <c r="AG4" s="155">
        <v>45.92</v>
      </c>
      <c r="AH4" s="89">
        <v>27.92</v>
      </c>
      <c r="AI4" s="49">
        <f>SUM(20+1+2.8)</f>
        <v>23.8</v>
      </c>
      <c r="AJ4" s="8">
        <f>SUM(1.5+1+24.8)</f>
        <v>27.3</v>
      </c>
      <c r="AK4" s="32">
        <f>SUM(1.7+1.3+27.6)</f>
        <v>30.6</v>
      </c>
      <c r="AL4" s="11">
        <f>SUM(1.3+0.9+28.2)</f>
        <v>30.4</v>
      </c>
      <c r="AM4" s="12">
        <v>52.17</v>
      </c>
      <c r="AN4" s="12">
        <v>45.33</v>
      </c>
      <c r="AO4" s="12">
        <v>44.08</v>
      </c>
      <c r="AP4" s="59">
        <v>26.08</v>
      </c>
    </row>
    <row r="5" spans="1:42" ht="15.75" customHeight="1">
      <c r="A5" s="6" t="s">
        <v>6</v>
      </c>
      <c r="B5" s="7" t="s">
        <v>8</v>
      </c>
      <c r="C5" s="32">
        <f>SUM(3.5+2.8+0.3)</f>
        <v>6.6</v>
      </c>
      <c r="D5" s="11">
        <v>5.5</v>
      </c>
      <c r="E5" s="32">
        <v>6.1</v>
      </c>
      <c r="F5" s="12">
        <v>3.04</v>
      </c>
      <c r="G5" s="11">
        <v>10.42</v>
      </c>
      <c r="H5" s="32">
        <v>12.75</v>
      </c>
      <c r="I5" s="32">
        <v>14</v>
      </c>
      <c r="J5" s="31">
        <f>SUM(4.5+5)</f>
        <v>9.5</v>
      </c>
      <c r="K5" s="31">
        <f>SUM(3.5+2.8+0.3)</f>
        <v>6.6</v>
      </c>
      <c r="L5" s="23">
        <f>SUM(5.3+2)</f>
        <v>7.3</v>
      </c>
      <c r="M5" s="155">
        <v>6.3</v>
      </c>
      <c r="N5" s="155">
        <v>5.46</v>
      </c>
      <c r="O5" s="155">
        <v>11.17</v>
      </c>
      <c r="P5" s="155">
        <v>12.75</v>
      </c>
      <c r="Q5" s="283">
        <v>14.42</v>
      </c>
      <c r="R5" s="8">
        <v>11.3</v>
      </c>
      <c r="S5" s="32">
        <f>SUM(4.5+3+0.3)</f>
        <v>7.8</v>
      </c>
      <c r="T5" s="11">
        <v>8.1</v>
      </c>
      <c r="U5" s="8">
        <v>9.3</v>
      </c>
      <c r="V5" s="30">
        <v>6.8</v>
      </c>
      <c r="W5" s="12">
        <v>6.04</v>
      </c>
      <c r="X5" s="11">
        <v>11.92</v>
      </c>
      <c r="Y5" s="165">
        <v>13.25</v>
      </c>
      <c r="Z5" s="289">
        <v>16.92</v>
      </c>
      <c r="AA5" s="28">
        <v>11.8</v>
      </c>
      <c r="AB5" s="28">
        <v>8.9</v>
      </c>
      <c r="AC5" s="54">
        <v>8.9</v>
      </c>
      <c r="AD5" s="29">
        <v>9.6</v>
      </c>
      <c r="AE5" s="29">
        <v>9.38</v>
      </c>
      <c r="AF5" s="155">
        <v>13.5</v>
      </c>
      <c r="AG5" s="155">
        <v>15.25</v>
      </c>
      <c r="AH5" s="89">
        <v>17.92</v>
      </c>
      <c r="AI5" s="49">
        <f>SUM(6+5.8+1.5)</f>
        <v>13.3</v>
      </c>
      <c r="AJ5" s="8">
        <f>SUM(7.5+4.5+0.3)</f>
        <v>12.3</v>
      </c>
      <c r="AK5" s="32">
        <f>SUM(6.3+2.5)</f>
        <v>8.8</v>
      </c>
      <c r="AL5" s="11">
        <f>SUM(6.3+3.1)</f>
        <v>9.4</v>
      </c>
      <c r="AM5" s="12">
        <v>10.08</v>
      </c>
      <c r="AN5" s="12">
        <v>13.67</v>
      </c>
      <c r="AO5" s="12">
        <v>14.25</v>
      </c>
      <c r="AP5" s="59">
        <v>17.92</v>
      </c>
    </row>
    <row r="6" spans="1:42" ht="15.75" customHeight="1">
      <c r="A6" s="6" t="s">
        <v>6</v>
      </c>
      <c r="B6" s="7" t="s">
        <v>25</v>
      </c>
      <c r="C6" s="32">
        <v>18.5</v>
      </c>
      <c r="D6" s="11">
        <v>7.3</v>
      </c>
      <c r="E6" s="32">
        <v>18.8</v>
      </c>
      <c r="F6" s="12">
        <v>10.5</v>
      </c>
      <c r="G6" s="11">
        <v>13.08</v>
      </c>
      <c r="H6" s="32">
        <v>20.75</v>
      </c>
      <c r="I6" s="32">
        <v>24.92</v>
      </c>
      <c r="J6" s="31">
        <v>19.6</v>
      </c>
      <c r="K6" s="31">
        <v>18.5</v>
      </c>
      <c r="L6" s="23">
        <v>16.8</v>
      </c>
      <c r="M6" s="155">
        <v>25.5</v>
      </c>
      <c r="N6" s="155">
        <v>12.25</v>
      </c>
      <c r="O6" s="155">
        <v>16.17</v>
      </c>
      <c r="P6" s="155">
        <v>23.5</v>
      </c>
      <c r="Q6" s="283">
        <v>26.17</v>
      </c>
      <c r="R6" s="8">
        <v>25.4</v>
      </c>
      <c r="S6" s="32">
        <v>23.3</v>
      </c>
      <c r="T6" s="11">
        <v>18.6</v>
      </c>
      <c r="U6" s="8">
        <v>20.1</v>
      </c>
      <c r="V6" s="30">
        <v>26.8</v>
      </c>
      <c r="W6" s="12">
        <v>13.75</v>
      </c>
      <c r="X6" s="11">
        <v>18.17</v>
      </c>
      <c r="Y6" s="165">
        <v>25</v>
      </c>
      <c r="Z6" s="289">
        <v>27.17</v>
      </c>
      <c r="AA6" s="28">
        <v>25.2</v>
      </c>
      <c r="AB6" s="28">
        <v>24.5</v>
      </c>
      <c r="AC6" s="54">
        <v>21.8</v>
      </c>
      <c r="AD6" s="29">
        <v>22.3</v>
      </c>
      <c r="AE6" s="29">
        <v>16.75</v>
      </c>
      <c r="AF6" s="155">
        <v>19.58</v>
      </c>
      <c r="AG6" s="155">
        <v>25</v>
      </c>
      <c r="AH6" s="89">
        <v>29.17</v>
      </c>
      <c r="AI6" s="49">
        <v>27.7</v>
      </c>
      <c r="AJ6" s="8">
        <v>25.3</v>
      </c>
      <c r="AK6" s="32">
        <v>23.3</v>
      </c>
      <c r="AL6" s="11">
        <v>24.8</v>
      </c>
      <c r="AM6" s="11">
        <v>20</v>
      </c>
      <c r="AN6" s="12">
        <v>21.91</v>
      </c>
      <c r="AO6" s="12">
        <v>24.5</v>
      </c>
      <c r="AP6" s="59">
        <v>28.42</v>
      </c>
    </row>
    <row r="7" spans="1:42" ht="15.75" customHeight="1">
      <c r="A7" s="6" t="s">
        <v>26</v>
      </c>
      <c r="B7" s="7" t="s">
        <v>9</v>
      </c>
      <c r="C7" s="32">
        <f>SUM(6+0.6+0.8+0.8+1.3+0.3+3+0.8+3.8+2.7+2.8+0.5+1.8+0.5+0.5+3.8)</f>
        <v>30.000000000000004</v>
      </c>
      <c r="D7" s="11">
        <v>22.1</v>
      </c>
      <c r="E7" s="32">
        <v>25.5</v>
      </c>
      <c r="F7" s="12">
        <v>17.67</v>
      </c>
      <c r="G7" s="11">
        <v>35.83</v>
      </c>
      <c r="H7" s="32">
        <v>34.08</v>
      </c>
      <c r="I7" s="32">
        <v>28.12</v>
      </c>
      <c r="J7" s="31">
        <f>SUM(3.5+0.3+1+1.8+1.8+0.8+0.5+3.5+2.8+5+1.5+3.9+2.3+4.8+0.5+0.5+3.5)</f>
        <v>38</v>
      </c>
      <c r="K7" s="31">
        <f>SUM(6+0.6+0.8+0.8+1.3+0.3+3+0.8+3.8+2.7+2.8+0.5+1.8+0.5+0.5+3.8)</f>
        <v>30.000000000000004</v>
      </c>
      <c r="L7" s="23">
        <f>SUM(3.8+0.5+0.3+2.8+0.3+7.3+2.3+4.7+0.3+0.5+0.3+6)</f>
        <v>29.1</v>
      </c>
      <c r="M7" s="155">
        <v>30.2</v>
      </c>
      <c r="N7" s="155">
        <v>26.33</v>
      </c>
      <c r="O7" s="155">
        <v>38.92</v>
      </c>
      <c r="P7" s="155">
        <v>38.25</v>
      </c>
      <c r="Q7" s="283">
        <v>32.54</v>
      </c>
      <c r="R7" s="8">
        <v>45.3</v>
      </c>
      <c r="S7" s="32">
        <f>SUM(7.3+0.6+1+0.8+1.5+0.5+3.5+0.8+6.5+3.7+2.8+0.5+2+0.8+0.5+4.8)</f>
        <v>37.599999999999994</v>
      </c>
      <c r="T7" s="11">
        <v>37.5</v>
      </c>
      <c r="U7" s="8">
        <v>35.7</v>
      </c>
      <c r="V7" s="30">
        <v>31.3</v>
      </c>
      <c r="W7" s="12">
        <v>30.92</v>
      </c>
      <c r="X7" s="11">
        <v>40.5</v>
      </c>
      <c r="Y7" s="165">
        <v>43.25</v>
      </c>
      <c r="Z7" s="289">
        <v>38.13</v>
      </c>
      <c r="AA7" s="28">
        <v>41</v>
      </c>
      <c r="AB7" s="28">
        <v>34.5</v>
      </c>
      <c r="AC7" s="54">
        <v>42.2</v>
      </c>
      <c r="AD7" s="29">
        <v>41.4</v>
      </c>
      <c r="AE7" s="29">
        <v>32.5</v>
      </c>
      <c r="AF7" s="155">
        <v>40</v>
      </c>
      <c r="AG7" s="155">
        <v>46.17</v>
      </c>
      <c r="AH7" s="89">
        <v>44.5</v>
      </c>
      <c r="AI7" s="49">
        <f>SUM(0.5+1.3+2+5.6+1+1.3+3.5+0.8+3.3+1.9+5+1.8+6.8+2.3+1.1+0.5+4.3)</f>
        <v>42.99999999999999</v>
      </c>
      <c r="AJ7" s="8">
        <f>SUM(7+0.8+1+0.8+1.8+0.5+0.5+2.8+1.3+8.3+4+3.8+0.5+2.3+0.8+0.5+6)</f>
        <v>42.699999999999996</v>
      </c>
      <c r="AK7" s="32">
        <f>SUM(5.8+0.4+0.3+1+0.5+5+0.8+7.3+5.8+7.6+0.3+1.5+0.3+0.3+6.3)</f>
        <v>43.19999999999999</v>
      </c>
      <c r="AL7" s="11">
        <f>SUM(5.3+0.3+0.3+6.7+0.3+8.2+3.5+7.8+0.5+0.3+8.1)</f>
        <v>41.3</v>
      </c>
      <c r="AM7" s="12">
        <v>39.17</v>
      </c>
      <c r="AN7" s="12">
        <v>43.67</v>
      </c>
      <c r="AO7" s="12">
        <v>45.92</v>
      </c>
      <c r="AP7" s="59">
        <v>46.58</v>
      </c>
    </row>
    <row r="8" spans="1:42" ht="15.75" customHeight="1">
      <c r="A8" s="6" t="s">
        <v>6</v>
      </c>
      <c r="B8" s="7" t="s">
        <v>33</v>
      </c>
      <c r="C8" s="32">
        <f>SUM(37.2+6.3+7.5)</f>
        <v>51</v>
      </c>
      <c r="D8" s="11">
        <v>49.4</v>
      </c>
      <c r="E8" s="32">
        <v>69.7</v>
      </c>
      <c r="F8" s="12">
        <v>66.17</v>
      </c>
      <c r="G8" s="11">
        <v>61.08</v>
      </c>
      <c r="H8" s="32">
        <v>59.5</v>
      </c>
      <c r="I8" s="32">
        <v>58.25</v>
      </c>
      <c r="J8" s="31">
        <f>SUM(34.8+4.8+7.3)</f>
        <v>46.89999999999999</v>
      </c>
      <c r="K8" s="31">
        <f>SUM(37.2+6.3+7.5)</f>
        <v>51</v>
      </c>
      <c r="L8" s="23">
        <f>SUM(33.3+21.8+5.2)</f>
        <v>60.3</v>
      </c>
      <c r="M8" s="155">
        <v>73.5</v>
      </c>
      <c r="N8" s="155">
        <v>77.08</v>
      </c>
      <c r="O8" s="155">
        <v>67.67</v>
      </c>
      <c r="P8" s="155">
        <v>67.21</v>
      </c>
      <c r="Q8" s="283">
        <v>59.83</v>
      </c>
      <c r="R8" s="8">
        <v>50.9</v>
      </c>
      <c r="S8" s="32">
        <f>SUM(37.9+7.8+8.3)</f>
        <v>54</v>
      </c>
      <c r="T8" s="11">
        <v>41.5</v>
      </c>
      <c r="U8" s="8">
        <v>65</v>
      </c>
      <c r="V8" s="30">
        <v>77.9</v>
      </c>
      <c r="W8" s="12">
        <v>79.83</v>
      </c>
      <c r="X8" s="11">
        <v>70.75</v>
      </c>
      <c r="Y8" s="165">
        <v>71.04</v>
      </c>
      <c r="Z8" s="289">
        <v>60.71</v>
      </c>
      <c r="AA8" s="28">
        <v>53.1</v>
      </c>
      <c r="AB8" s="28">
        <v>43.4</v>
      </c>
      <c r="AC8" s="54">
        <v>42.8</v>
      </c>
      <c r="AD8" s="29">
        <v>66.7</v>
      </c>
      <c r="AE8" s="29">
        <v>80.58</v>
      </c>
      <c r="AF8" s="155">
        <v>65.25</v>
      </c>
      <c r="AG8" s="155">
        <v>72.71</v>
      </c>
      <c r="AH8" s="89">
        <v>61.29</v>
      </c>
      <c r="AI8" s="49">
        <f>SUM(39.6+5.3+9.3)</f>
        <v>54.2</v>
      </c>
      <c r="AJ8" s="8">
        <f>SUM(29.3+7.8+6.5)</f>
        <v>43.6</v>
      </c>
      <c r="AK8" s="32">
        <f>SUM(28.8+9+6.8)</f>
        <v>44.599999999999994</v>
      </c>
      <c r="AL8" s="11">
        <f>SUM(37.5+25+5.3)</f>
        <v>67.8</v>
      </c>
      <c r="AM8" s="12">
        <v>82.83</v>
      </c>
      <c r="AN8" s="12">
        <v>65.75</v>
      </c>
      <c r="AO8" s="12">
        <v>70.96</v>
      </c>
      <c r="AP8" s="59">
        <v>60.38</v>
      </c>
    </row>
    <row r="9" spans="1:42" ht="15.75" customHeight="1">
      <c r="A9" s="6" t="s">
        <v>6</v>
      </c>
      <c r="B9" s="7" t="s">
        <v>32</v>
      </c>
      <c r="C9" s="32">
        <v>1</v>
      </c>
      <c r="D9" s="11">
        <v>4.5</v>
      </c>
      <c r="E9" s="32">
        <v>4.4</v>
      </c>
      <c r="F9" s="12">
        <v>1.5</v>
      </c>
      <c r="G9" s="11">
        <v>2.5</v>
      </c>
      <c r="H9" s="32">
        <v>5.58</v>
      </c>
      <c r="I9" s="32">
        <v>3.25</v>
      </c>
      <c r="J9" s="31" t="s">
        <v>24</v>
      </c>
      <c r="K9" s="31">
        <v>1</v>
      </c>
      <c r="L9" s="23">
        <v>7.2</v>
      </c>
      <c r="M9" s="155">
        <v>4.9</v>
      </c>
      <c r="N9" s="155">
        <v>2.25</v>
      </c>
      <c r="O9" s="155">
        <v>2.5</v>
      </c>
      <c r="P9" s="155">
        <v>5.83</v>
      </c>
      <c r="Q9" s="283">
        <v>3.5</v>
      </c>
      <c r="R9" s="8" t="s">
        <v>27</v>
      </c>
      <c r="S9" s="32">
        <v>2</v>
      </c>
      <c r="T9" s="11">
        <v>3.8</v>
      </c>
      <c r="U9" s="8">
        <v>9.2</v>
      </c>
      <c r="V9" s="30">
        <v>7.2</v>
      </c>
      <c r="W9" s="12">
        <v>3</v>
      </c>
      <c r="X9" s="11">
        <v>4.5</v>
      </c>
      <c r="Y9" s="165">
        <v>6.83</v>
      </c>
      <c r="Z9" s="289">
        <v>3.75</v>
      </c>
      <c r="AA9" s="28" t="s">
        <v>24</v>
      </c>
      <c r="AB9" s="28">
        <v>2.8</v>
      </c>
      <c r="AC9" s="54">
        <v>5.8</v>
      </c>
      <c r="AD9" s="29">
        <v>9.7</v>
      </c>
      <c r="AE9" s="29">
        <v>3.25</v>
      </c>
      <c r="AF9" s="155">
        <v>4.75</v>
      </c>
      <c r="AG9" s="155">
        <v>7</v>
      </c>
      <c r="AH9" s="89">
        <v>5.25</v>
      </c>
      <c r="AI9" s="49" t="s">
        <v>24</v>
      </c>
      <c r="AJ9" s="8">
        <v>2.8</v>
      </c>
      <c r="AK9" s="32">
        <v>6</v>
      </c>
      <c r="AL9" s="11">
        <v>10.2</v>
      </c>
      <c r="AM9" s="11">
        <v>4</v>
      </c>
      <c r="AN9" s="12">
        <v>6.67</v>
      </c>
      <c r="AO9" s="12">
        <v>6.75</v>
      </c>
      <c r="AP9" s="59">
        <v>5.25</v>
      </c>
    </row>
    <row r="10" spans="1:42" ht="12.75">
      <c r="A10" s="6" t="s">
        <v>6</v>
      </c>
      <c r="B10" s="287" t="s">
        <v>48</v>
      </c>
      <c r="C10" s="32">
        <f>SUM(2.5+0.3)</f>
        <v>2.8</v>
      </c>
      <c r="D10" s="11">
        <v>8.4</v>
      </c>
      <c r="E10" s="32">
        <v>3.6</v>
      </c>
      <c r="F10" s="12">
        <v>4.75</v>
      </c>
      <c r="G10" s="11">
        <v>2.5</v>
      </c>
      <c r="H10" s="32">
        <v>8.67</v>
      </c>
      <c r="I10" s="32">
        <v>9.17</v>
      </c>
      <c r="J10" s="31">
        <f>SUM(4+0.8+5.5)</f>
        <v>10.3</v>
      </c>
      <c r="K10" s="31">
        <f>SUM(2.5+0.3)</f>
        <v>2.8</v>
      </c>
      <c r="L10" s="23">
        <v>7.7</v>
      </c>
      <c r="M10" s="155">
        <v>4.3</v>
      </c>
      <c r="N10" s="155">
        <v>5</v>
      </c>
      <c r="O10" s="155">
        <v>4.75</v>
      </c>
      <c r="P10" s="155">
        <v>9.92</v>
      </c>
      <c r="Q10" s="286">
        <v>13.08</v>
      </c>
      <c r="R10" s="8">
        <v>12.3</v>
      </c>
      <c r="S10" s="32">
        <f>SUM(3.3+0.3+0.5)</f>
        <v>4.1</v>
      </c>
      <c r="T10" s="11">
        <v>8</v>
      </c>
      <c r="U10" s="8">
        <v>7.7</v>
      </c>
      <c r="V10" s="30">
        <v>4.6</v>
      </c>
      <c r="W10" s="12">
        <v>6</v>
      </c>
      <c r="X10" s="11">
        <v>5.83</v>
      </c>
      <c r="Y10" s="165">
        <v>11.42</v>
      </c>
      <c r="Z10" s="289">
        <v>14.25</v>
      </c>
      <c r="AA10" s="28">
        <v>10.1</v>
      </c>
      <c r="AB10" s="28">
        <v>4.6</v>
      </c>
      <c r="AC10" s="54">
        <v>8</v>
      </c>
      <c r="AD10" s="29">
        <v>8.7</v>
      </c>
      <c r="AE10" s="29">
        <v>6.25</v>
      </c>
      <c r="AF10" s="155">
        <v>5.08</v>
      </c>
      <c r="AG10" s="155">
        <v>11.92</v>
      </c>
      <c r="AH10" s="89">
        <v>15.25</v>
      </c>
      <c r="AI10" s="49">
        <f>SUM(0.8+5.3+6.5)</f>
        <v>12.6</v>
      </c>
      <c r="AJ10" s="8">
        <f>SUM(2.8+0.3+1.8)</f>
        <v>4.8999999999999995</v>
      </c>
      <c r="AK10" s="32">
        <f>SUM(7.8+0.8)</f>
        <v>8.6</v>
      </c>
      <c r="AL10" s="11">
        <v>8.8</v>
      </c>
      <c r="AM10" s="12">
        <v>6.75</v>
      </c>
      <c r="AN10" s="12">
        <v>5.08</v>
      </c>
      <c r="AO10" s="12">
        <v>12.92</v>
      </c>
      <c r="AP10" s="59">
        <v>14.08</v>
      </c>
    </row>
    <row r="11" spans="1:42" ht="15.75" customHeight="1">
      <c r="A11" s="6" t="s">
        <v>10</v>
      </c>
      <c r="B11" s="7" t="s">
        <v>11</v>
      </c>
      <c r="C11" s="32">
        <v>13.3</v>
      </c>
      <c r="D11" s="11">
        <v>7.8</v>
      </c>
      <c r="E11" s="32">
        <v>9.5</v>
      </c>
      <c r="F11" s="12">
        <v>4.58</v>
      </c>
      <c r="G11" s="11">
        <v>7</v>
      </c>
      <c r="H11" s="32">
        <v>6.25</v>
      </c>
      <c r="I11" s="32">
        <v>3.42</v>
      </c>
      <c r="J11" s="31">
        <v>9.8</v>
      </c>
      <c r="K11" s="31">
        <v>13.3</v>
      </c>
      <c r="L11" s="23">
        <v>9.9</v>
      </c>
      <c r="M11" s="155">
        <v>10.7</v>
      </c>
      <c r="N11" s="155">
        <v>5.83</v>
      </c>
      <c r="O11" s="155">
        <v>8.42</v>
      </c>
      <c r="P11" s="155">
        <v>7.5</v>
      </c>
      <c r="Q11" s="283">
        <v>5.5</v>
      </c>
      <c r="R11" s="8">
        <v>11</v>
      </c>
      <c r="S11" s="32">
        <v>14.7</v>
      </c>
      <c r="T11" s="11">
        <v>13.3</v>
      </c>
      <c r="U11" s="8">
        <v>11.8</v>
      </c>
      <c r="V11" s="30">
        <v>11.8</v>
      </c>
      <c r="W11" s="12">
        <v>6.58</v>
      </c>
      <c r="X11" s="11">
        <v>9.58</v>
      </c>
      <c r="Y11" s="165">
        <v>8.25</v>
      </c>
      <c r="Z11" s="289">
        <v>7.17</v>
      </c>
      <c r="AA11" s="28">
        <v>12.8</v>
      </c>
      <c r="AB11" s="28">
        <v>15.6</v>
      </c>
      <c r="AC11" s="54">
        <v>14</v>
      </c>
      <c r="AD11" s="29">
        <v>12.5</v>
      </c>
      <c r="AE11" s="29">
        <v>7.58</v>
      </c>
      <c r="AF11" s="155">
        <v>9.5</v>
      </c>
      <c r="AG11" s="155">
        <v>9.25</v>
      </c>
      <c r="AH11" s="89">
        <v>8.83</v>
      </c>
      <c r="AI11" s="49">
        <v>15</v>
      </c>
      <c r="AJ11" s="8">
        <v>17.4</v>
      </c>
      <c r="AK11" s="32">
        <v>14.5</v>
      </c>
      <c r="AL11" s="11">
        <v>13.8</v>
      </c>
      <c r="AM11" s="11">
        <v>8.58</v>
      </c>
      <c r="AN11" s="12">
        <v>12</v>
      </c>
      <c r="AO11" s="12">
        <v>9.58</v>
      </c>
      <c r="AP11" s="59">
        <v>9</v>
      </c>
    </row>
    <row r="12" spans="1:42" ht="15.75" customHeight="1">
      <c r="A12" s="6" t="s">
        <v>10</v>
      </c>
      <c r="B12" s="7" t="s">
        <v>12</v>
      </c>
      <c r="C12" s="32">
        <v>5.1</v>
      </c>
      <c r="D12" s="11">
        <v>5.7</v>
      </c>
      <c r="E12" s="32">
        <v>10.2</v>
      </c>
      <c r="F12" s="12">
        <v>6.92</v>
      </c>
      <c r="G12" s="11">
        <v>9.92</v>
      </c>
      <c r="H12" s="32">
        <v>6.25</v>
      </c>
      <c r="I12" s="32">
        <v>5.83</v>
      </c>
      <c r="J12" s="31">
        <v>4.5</v>
      </c>
      <c r="K12" s="31">
        <v>5.1</v>
      </c>
      <c r="L12" s="23">
        <v>6.7</v>
      </c>
      <c r="M12" s="155">
        <v>8.5</v>
      </c>
      <c r="N12" s="155">
        <v>10.29</v>
      </c>
      <c r="O12" s="155">
        <v>13.21</v>
      </c>
      <c r="P12" s="155">
        <v>11</v>
      </c>
      <c r="Q12" s="283">
        <v>7.08</v>
      </c>
      <c r="R12" s="8">
        <v>5.5</v>
      </c>
      <c r="S12" s="32">
        <v>7.1</v>
      </c>
      <c r="T12" s="11">
        <v>9.8</v>
      </c>
      <c r="U12" s="8">
        <v>8.9</v>
      </c>
      <c r="V12" s="30">
        <v>11.2</v>
      </c>
      <c r="W12" s="12">
        <v>10.96</v>
      </c>
      <c r="X12" s="11">
        <v>17.04</v>
      </c>
      <c r="Y12" s="165">
        <v>15.5</v>
      </c>
      <c r="Z12" s="289">
        <v>9.5</v>
      </c>
      <c r="AA12" s="28">
        <v>6</v>
      </c>
      <c r="AB12" s="28">
        <v>10.3</v>
      </c>
      <c r="AC12" s="54">
        <v>12.1</v>
      </c>
      <c r="AD12" s="29">
        <v>11</v>
      </c>
      <c r="AE12" s="29">
        <v>12.38</v>
      </c>
      <c r="AF12" s="155">
        <v>19.29</v>
      </c>
      <c r="AG12" s="155">
        <v>17.25</v>
      </c>
      <c r="AH12" s="89">
        <v>12.25</v>
      </c>
      <c r="AI12" s="49">
        <v>7.8</v>
      </c>
      <c r="AJ12" s="8">
        <v>9.8</v>
      </c>
      <c r="AK12" s="32">
        <v>14.3</v>
      </c>
      <c r="AL12" s="11">
        <v>16</v>
      </c>
      <c r="AM12" s="11">
        <v>13.33</v>
      </c>
      <c r="AN12" s="12">
        <v>22.25</v>
      </c>
      <c r="AO12" s="12">
        <v>17.58</v>
      </c>
      <c r="AP12" s="59">
        <v>14.83</v>
      </c>
    </row>
    <row r="13" spans="1:42" ht="15.75" customHeight="1">
      <c r="A13" s="6" t="s">
        <v>10</v>
      </c>
      <c r="B13" s="7" t="s">
        <v>13</v>
      </c>
      <c r="C13" s="32">
        <v>13</v>
      </c>
      <c r="D13" s="11">
        <v>4</v>
      </c>
      <c r="E13" s="32">
        <v>2.8</v>
      </c>
      <c r="F13" s="12">
        <v>9.5</v>
      </c>
      <c r="G13" s="11">
        <v>10.58</v>
      </c>
      <c r="H13" s="32">
        <v>9.58</v>
      </c>
      <c r="I13" s="32">
        <v>14.75</v>
      </c>
      <c r="J13" s="31">
        <v>12.5</v>
      </c>
      <c r="K13" s="31">
        <v>13</v>
      </c>
      <c r="L13" s="23">
        <v>7.8</v>
      </c>
      <c r="M13" s="155">
        <v>2.8</v>
      </c>
      <c r="N13" s="155">
        <v>9.83</v>
      </c>
      <c r="O13" s="155">
        <v>11.75</v>
      </c>
      <c r="P13" s="155">
        <v>10.5</v>
      </c>
      <c r="Q13" s="283">
        <v>16.92</v>
      </c>
      <c r="R13" s="8">
        <v>12.8</v>
      </c>
      <c r="S13" s="32">
        <v>14</v>
      </c>
      <c r="T13" s="11">
        <v>13</v>
      </c>
      <c r="U13" s="8">
        <v>11</v>
      </c>
      <c r="V13" s="30">
        <v>8.8</v>
      </c>
      <c r="W13" s="12">
        <v>9.83</v>
      </c>
      <c r="X13" s="11">
        <v>13.25</v>
      </c>
      <c r="Y13" s="165">
        <v>12.75</v>
      </c>
      <c r="Z13" s="289">
        <v>18.17</v>
      </c>
      <c r="AA13" s="28">
        <v>14.3</v>
      </c>
      <c r="AB13" s="28">
        <v>14</v>
      </c>
      <c r="AC13" s="54">
        <v>15.3</v>
      </c>
      <c r="AD13" s="29">
        <v>12.2</v>
      </c>
      <c r="AE13" s="29">
        <v>10.58</v>
      </c>
      <c r="AF13" s="155">
        <v>13.25</v>
      </c>
      <c r="AG13" s="155">
        <v>13.75</v>
      </c>
      <c r="AH13" s="89">
        <v>18.92</v>
      </c>
      <c r="AI13" s="49">
        <v>14.8</v>
      </c>
      <c r="AJ13" s="8">
        <v>14</v>
      </c>
      <c r="AK13" s="32">
        <v>15.3</v>
      </c>
      <c r="AL13" s="11">
        <v>12</v>
      </c>
      <c r="AM13" s="11">
        <v>13</v>
      </c>
      <c r="AN13" s="12">
        <v>14.25</v>
      </c>
      <c r="AO13" s="12">
        <v>14.58</v>
      </c>
      <c r="AP13" s="59">
        <v>18.33</v>
      </c>
    </row>
    <row r="14" spans="1:42" ht="15.75" customHeight="1">
      <c r="A14" s="6" t="s">
        <v>34</v>
      </c>
      <c r="B14" s="7" t="s">
        <v>44</v>
      </c>
      <c r="C14" s="32">
        <v>9</v>
      </c>
      <c r="D14" s="11">
        <v>10.3</v>
      </c>
      <c r="E14" s="32">
        <v>5.3</v>
      </c>
      <c r="F14" s="12">
        <v>12.92</v>
      </c>
      <c r="G14" s="11">
        <v>6.92</v>
      </c>
      <c r="H14" s="32">
        <v>11.75</v>
      </c>
      <c r="I14" s="32">
        <v>3.58</v>
      </c>
      <c r="J14" s="31">
        <v>9.3</v>
      </c>
      <c r="K14" s="31">
        <v>9</v>
      </c>
      <c r="L14" s="23">
        <v>14.5</v>
      </c>
      <c r="M14" s="155">
        <v>11.3</v>
      </c>
      <c r="N14" s="155">
        <v>16</v>
      </c>
      <c r="O14" s="155">
        <v>10.75</v>
      </c>
      <c r="P14" s="155">
        <v>12</v>
      </c>
      <c r="Q14" s="283">
        <v>5.17</v>
      </c>
      <c r="R14" s="8">
        <v>13.3</v>
      </c>
      <c r="S14" s="32">
        <v>12.8</v>
      </c>
      <c r="T14" s="11">
        <v>17</v>
      </c>
      <c r="U14" s="8">
        <v>15.5</v>
      </c>
      <c r="V14" s="30">
        <v>15.9</v>
      </c>
      <c r="W14" s="12">
        <v>17.25</v>
      </c>
      <c r="X14" s="11">
        <v>10.83</v>
      </c>
      <c r="Y14" s="165">
        <v>14.17</v>
      </c>
      <c r="Z14" s="289">
        <v>8.33</v>
      </c>
      <c r="AA14" s="28">
        <v>15.8</v>
      </c>
      <c r="AB14" s="28">
        <v>15</v>
      </c>
      <c r="AC14" s="54">
        <v>17.3</v>
      </c>
      <c r="AD14" s="29">
        <v>19.8</v>
      </c>
      <c r="AE14" s="29">
        <v>17.75</v>
      </c>
      <c r="AF14" s="155">
        <v>11.58</v>
      </c>
      <c r="AG14" s="155">
        <v>14.83</v>
      </c>
      <c r="AH14" s="89">
        <v>10.42</v>
      </c>
      <c r="AI14" s="49">
        <v>18.5</v>
      </c>
      <c r="AJ14" s="8">
        <v>15.3</v>
      </c>
      <c r="AK14" s="32">
        <v>18</v>
      </c>
      <c r="AL14" s="11">
        <v>22</v>
      </c>
      <c r="AM14" s="11">
        <v>18.25</v>
      </c>
      <c r="AN14" s="12">
        <v>12</v>
      </c>
      <c r="AO14" s="12">
        <v>15.42</v>
      </c>
      <c r="AP14" s="59">
        <v>11.58</v>
      </c>
    </row>
    <row r="15" spans="1:42" ht="15.75" customHeight="1">
      <c r="A15" s="6" t="s">
        <v>10</v>
      </c>
      <c r="B15" s="7" t="s">
        <v>14</v>
      </c>
      <c r="C15" s="32">
        <f>SUM(6+8.1+1+8.8+1.5+2.8)</f>
        <v>28.2</v>
      </c>
      <c r="D15" s="11">
        <v>15.2</v>
      </c>
      <c r="E15" s="32">
        <v>14.2</v>
      </c>
      <c r="F15" s="12">
        <v>16.33</v>
      </c>
      <c r="G15" s="11">
        <v>21.58</v>
      </c>
      <c r="H15" s="32">
        <v>27</v>
      </c>
      <c r="I15" s="32">
        <v>42.25</v>
      </c>
      <c r="J15" s="31">
        <f>SUM(7.4+7+0.3+4.2+1+2.5)</f>
        <v>22.400000000000002</v>
      </c>
      <c r="K15" s="31">
        <f>SUM(6+8.1+1+8.8+1.5+2.8)</f>
        <v>28.2</v>
      </c>
      <c r="L15" s="23">
        <f>SUM(2.9+5.1+1.8+6.1+0.8+1.4)</f>
        <v>18.099999999999998</v>
      </c>
      <c r="M15" s="155">
        <v>17.4</v>
      </c>
      <c r="N15" s="155">
        <v>22.58</v>
      </c>
      <c r="O15" s="155">
        <v>25.33</v>
      </c>
      <c r="P15" s="155">
        <v>31.08</v>
      </c>
      <c r="Q15" s="283">
        <v>46.54</v>
      </c>
      <c r="R15" s="8">
        <v>29</v>
      </c>
      <c r="S15" s="32">
        <f>SUM(6.8+9.6+1.3+9.3+1.8+3.2)</f>
        <v>32</v>
      </c>
      <c r="T15" s="11">
        <v>27.3</v>
      </c>
      <c r="U15" s="8">
        <v>21.4</v>
      </c>
      <c r="V15" s="30">
        <v>20</v>
      </c>
      <c r="W15" s="12">
        <v>23</v>
      </c>
      <c r="X15" s="11">
        <v>26.75</v>
      </c>
      <c r="Y15" s="165">
        <v>37.42</v>
      </c>
      <c r="Z15" s="289">
        <v>49.58</v>
      </c>
      <c r="AA15" s="28">
        <v>30.8</v>
      </c>
      <c r="AB15" s="28">
        <v>31.8</v>
      </c>
      <c r="AC15" s="54">
        <v>29.2</v>
      </c>
      <c r="AD15" s="29">
        <v>26.2</v>
      </c>
      <c r="AE15" s="29">
        <v>26.5</v>
      </c>
      <c r="AF15" s="155">
        <v>32.58</v>
      </c>
      <c r="AG15" s="155">
        <v>45.08</v>
      </c>
      <c r="AH15" s="89">
        <v>51.42</v>
      </c>
      <c r="AI15" s="49">
        <f>SUM(0.5+7.6+0.8+1.3+8.5+11.2+4.8)</f>
        <v>34.7</v>
      </c>
      <c r="AJ15" s="8">
        <f>SUM(7.3+12.2+1.5+8.3+1.3+2.9)</f>
        <v>33.5</v>
      </c>
      <c r="AK15" s="32">
        <f>SUM(11.3+8.3+1.8+8.4+1.3+3.7)</f>
        <v>34.800000000000004</v>
      </c>
      <c r="AL15" s="11">
        <f>SUM(8+5.5+3+8.3+1+3)</f>
        <v>28.8</v>
      </c>
      <c r="AM15" s="11">
        <v>33.83</v>
      </c>
      <c r="AN15" s="12">
        <v>38.83</v>
      </c>
      <c r="AO15" s="12">
        <v>47.83</v>
      </c>
      <c r="AP15" s="59">
        <v>53.5</v>
      </c>
    </row>
    <row r="16" spans="1:42" ht="15.75" customHeight="1">
      <c r="A16" s="6" t="s">
        <v>29</v>
      </c>
      <c r="B16" s="7" t="s">
        <v>30</v>
      </c>
      <c r="C16" s="32">
        <v>0</v>
      </c>
      <c r="D16" s="11">
        <v>0</v>
      </c>
      <c r="E16" s="32">
        <v>0</v>
      </c>
      <c r="F16" s="12">
        <v>0.5</v>
      </c>
      <c r="G16" s="11">
        <v>0.75</v>
      </c>
      <c r="H16" s="32">
        <v>1.08</v>
      </c>
      <c r="I16" s="32">
        <v>1.83</v>
      </c>
      <c r="J16" s="31" t="s">
        <v>38</v>
      </c>
      <c r="K16" s="31" t="s">
        <v>38</v>
      </c>
      <c r="L16" s="23" t="s">
        <v>38</v>
      </c>
      <c r="M16" s="155" t="s">
        <v>38</v>
      </c>
      <c r="N16" s="155">
        <v>1</v>
      </c>
      <c r="O16" s="155">
        <v>1</v>
      </c>
      <c r="P16" s="155">
        <v>1.75</v>
      </c>
      <c r="Q16" s="283">
        <v>1.83</v>
      </c>
      <c r="R16" s="8">
        <v>0</v>
      </c>
      <c r="S16" s="32">
        <v>0</v>
      </c>
      <c r="T16" s="11">
        <v>0</v>
      </c>
      <c r="U16" s="8">
        <v>0</v>
      </c>
      <c r="V16" s="30">
        <v>0</v>
      </c>
      <c r="W16" s="12">
        <v>1</v>
      </c>
      <c r="X16" s="11">
        <v>1.25</v>
      </c>
      <c r="Y16" s="164">
        <v>1.75</v>
      </c>
      <c r="Z16" s="288">
        <v>1.83</v>
      </c>
      <c r="AA16" s="22">
        <v>0</v>
      </c>
      <c r="AB16" s="31">
        <v>0</v>
      </c>
      <c r="AC16" s="28">
        <v>0</v>
      </c>
      <c r="AD16" s="29">
        <v>0</v>
      </c>
      <c r="AE16" s="29">
        <v>1.25</v>
      </c>
      <c r="AF16" s="155">
        <v>2</v>
      </c>
      <c r="AG16" s="155">
        <v>1.83</v>
      </c>
      <c r="AH16" s="89">
        <v>1.92</v>
      </c>
      <c r="AI16" s="49">
        <v>0</v>
      </c>
      <c r="AJ16" s="8">
        <v>0</v>
      </c>
      <c r="AK16" s="32">
        <v>0</v>
      </c>
      <c r="AL16" s="11">
        <v>0</v>
      </c>
      <c r="AM16" s="11">
        <v>1.5</v>
      </c>
      <c r="AN16" s="12">
        <v>1.75</v>
      </c>
      <c r="AO16" s="12">
        <v>2.83</v>
      </c>
      <c r="AP16" s="59">
        <v>1.92</v>
      </c>
    </row>
    <row r="17" spans="1:42" ht="15.75" customHeight="1">
      <c r="A17" s="6" t="s">
        <v>29</v>
      </c>
      <c r="B17" s="7" t="s">
        <v>45</v>
      </c>
      <c r="C17" s="32">
        <v>0</v>
      </c>
      <c r="D17" s="11">
        <v>0</v>
      </c>
      <c r="E17" s="32">
        <v>0</v>
      </c>
      <c r="F17" s="12">
        <v>0</v>
      </c>
      <c r="G17" s="11">
        <v>0</v>
      </c>
      <c r="H17" s="32">
        <v>0</v>
      </c>
      <c r="I17" s="32">
        <v>0.25</v>
      </c>
      <c r="J17" s="31" t="s">
        <v>38</v>
      </c>
      <c r="K17" s="31" t="s">
        <v>38</v>
      </c>
      <c r="L17" s="23" t="s">
        <v>38</v>
      </c>
      <c r="M17" s="155" t="s">
        <v>38</v>
      </c>
      <c r="N17" s="155">
        <v>0</v>
      </c>
      <c r="O17" s="155">
        <v>0</v>
      </c>
      <c r="P17" s="155">
        <v>0</v>
      </c>
      <c r="Q17" s="283">
        <v>0.25</v>
      </c>
      <c r="R17" s="8">
        <v>0</v>
      </c>
      <c r="S17" s="32">
        <v>0</v>
      </c>
      <c r="T17" s="11">
        <v>0</v>
      </c>
      <c r="U17" s="8">
        <v>0</v>
      </c>
      <c r="V17" s="30">
        <v>0</v>
      </c>
      <c r="W17" s="12">
        <v>0</v>
      </c>
      <c r="X17" s="11">
        <v>0</v>
      </c>
      <c r="Y17" s="164">
        <v>0.25</v>
      </c>
      <c r="Z17" s="288">
        <v>0.25</v>
      </c>
      <c r="AA17" s="22">
        <v>0</v>
      </c>
      <c r="AB17" s="31">
        <v>0</v>
      </c>
      <c r="AC17" s="28">
        <v>0</v>
      </c>
      <c r="AD17" s="23">
        <v>0</v>
      </c>
      <c r="AE17" s="29">
        <v>0</v>
      </c>
      <c r="AF17" s="155">
        <v>0</v>
      </c>
      <c r="AG17" s="155">
        <v>0.25</v>
      </c>
      <c r="AH17" s="89">
        <v>0.25</v>
      </c>
      <c r="AI17" s="49">
        <v>0</v>
      </c>
      <c r="AJ17" s="8">
        <v>0</v>
      </c>
      <c r="AK17" s="32">
        <v>0</v>
      </c>
      <c r="AL17" s="11">
        <v>0</v>
      </c>
      <c r="AM17" s="11">
        <v>0</v>
      </c>
      <c r="AN17" s="12">
        <v>0</v>
      </c>
      <c r="AO17" s="12">
        <v>0.25</v>
      </c>
      <c r="AP17" s="59">
        <v>1</v>
      </c>
    </row>
    <row r="18" spans="1:42" ht="15.75" customHeight="1">
      <c r="A18" s="6" t="s">
        <v>29</v>
      </c>
      <c r="B18" s="7" t="s">
        <v>46</v>
      </c>
      <c r="C18" s="8" t="s">
        <v>38</v>
      </c>
      <c r="D18" s="8" t="s">
        <v>38</v>
      </c>
      <c r="E18" s="8" t="s">
        <v>38</v>
      </c>
      <c r="F18" s="8" t="s">
        <v>38</v>
      </c>
      <c r="G18" s="8" t="s">
        <v>38</v>
      </c>
      <c r="H18" s="32">
        <v>0</v>
      </c>
      <c r="I18" s="32">
        <v>2.75</v>
      </c>
      <c r="J18" s="31" t="s">
        <v>38</v>
      </c>
      <c r="K18" s="31" t="s">
        <v>38</v>
      </c>
      <c r="L18" s="23" t="s">
        <v>38</v>
      </c>
      <c r="M18" s="155" t="s">
        <v>38</v>
      </c>
      <c r="N18" s="155" t="s">
        <v>38</v>
      </c>
      <c r="O18" s="155" t="s">
        <v>38</v>
      </c>
      <c r="P18" s="155">
        <v>0</v>
      </c>
      <c r="Q18" s="283">
        <v>2.75</v>
      </c>
      <c r="R18" s="32" t="s">
        <v>38</v>
      </c>
      <c r="S18" s="32" t="s">
        <v>38</v>
      </c>
      <c r="T18" s="32" t="s">
        <v>38</v>
      </c>
      <c r="U18" s="32" t="s">
        <v>38</v>
      </c>
      <c r="V18" s="32" t="s">
        <v>38</v>
      </c>
      <c r="W18" s="32" t="s">
        <v>38</v>
      </c>
      <c r="X18" s="32" t="s">
        <v>38</v>
      </c>
      <c r="Y18" s="164">
        <v>0.25</v>
      </c>
      <c r="Z18" s="288">
        <v>3</v>
      </c>
      <c r="AA18" s="155" t="s">
        <v>38</v>
      </c>
      <c r="AB18" s="155" t="s">
        <v>38</v>
      </c>
      <c r="AC18" s="155" t="s">
        <v>38</v>
      </c>
      <c r="AD18" s="155" t="s">
        <v>38</v>
      </c>
      <c r="AE18" s="155" t="s">
        <v>38</v>
      </c>
      <c r="AF18" s="155" t="s">
        <v>38</v>
      </c>
      <c r="AG18" s="155">
        <v>0.25</v>
      </c>
      <c r="AH18" s="89">
        <v>3.25</v>
      </c>
      <c r="AI18" s="163" t="s">
        <v>38</v>
      </c>
      <c r="AJ18" s="12" t="s">
        <v>38</v>
      </c>
      <c r="AK18" s="12" t="s">
        <v>38</v>
      </c>
      <c r="AL18" s="12" t="s">
        <v>38</v>
      </c>
      <c r="AM18" s="12" t="s">
        <v>38</v>
      </c>
      <c r="AN18" s="12" t="s">
        <v>38</v>
      </c>
      <c r="AO18" s="12">
        <v>0.25</v>
      </c>
      <c r="AP18" s="59">
        <v>3.25</v>
      </c>
    </row>
    <row r="19" spans="1:42" ht="15.75" customHeight="1">
      <c r="A19" s="6" t="s">
        <v>29</v>
      </c>
      <c r="B19" s="7" t="s">
        <v>47</v>
      </c>
      <c r="C19" s="8" t="s">
        <v>38</v>
      </c>
      <c r="D19" s="8" t="s">
        <v>38</v>
      </c>
      <c r="E19" s="8" t="s">
        <v>38</v>
      </c>
      <c r="F19" s="8" t="s">
        <v>38</v>
      </c>
      <c r="G19" s="8" t="s">
        <v>38</v>
      </c>
      <c r="H19" s="32">
        <v>0</v>
      </c>
      <c r="I19" s="32">
        <v>0</v>
      </c>
      <c r="J19" s="31" t="s">
        <v>38</v>
      </c>
      <c r="K19" s="31" t="s">
        <v>38</v>
      </c>
      <c r="L19" s="23" t="s">
        <v>38</v>
      </c>
      <c r="M19" s="155" t="s">
        <v>38</v>
      </c>
      <c r="N19" s="155" t="s">
        <v>38</v>
      </c>
      <c r="O19" s="155" t="s">
        <v>38</v>
      </c>
      <c r="P19" s="155">
        <v>0</v>
      </c>
      <c r="Q19" s="283">
        <v>0</v>
      </c>
      <c r="R19" s="32" t="s">
        <v>38</v>
      </c>
      <c r="S19" s="32" t="s">
        <v>38</v>
      </c>
      <c r="T19" s="32" t="s">
        <v>38</v>
      </c>
      <c r="U19" s="32" t="s">
        <v>38</v>
      </c>
      <c r="V19" s="32" t="s">
        <v>38</v>
      </c>
      <c r="W19" s="32" t="s">
        <v>38</v>
      </c>
      <c r="X19" s="32" t="s">
        <v>38</v>
      </c>
      <c r="Y19" s="164">
        <v>0</v>
      </c>
      <c r="Z19" s="288">
        <v>0</v>
      </c>
      <c r="AA19" s="155" t="s">
        <v>38</v>
      </c>
      <c r="AB19" s="155" t="s">
        <v>38</v>
      </c>
      <c r="AC19" s="155" t="s">
        <v>38</v>
      </c>
      <c r="AD19" s="155" t="s">
        <v>38</v>
      </c>
      <c r="AE19" s="155" t="s">
        <v>38</v>
      </c>
      <c r="AF19" s="155" t="s">
        <v>38</v>
      </c>
      <c r="AG19" s="155">
        <v>0</v>
      </c>
      <c r="AH19" s="89">
        <v>0</v>
      </c>
      <c r="AI19" s="163" t="s">
        <v>38</v>
      </c>
      <c r="AJ19" s="12" t="s">
        <v>38</v>
      </c>
      <c r="AK19" s="12" t="s">
        <v>38</v>
      </c>
      <c r="AL19" s="12" t="s">
        <v>38</v>
      </c>
      <c r="AM19" s="12" t="s">
        <v>38</v>
      </c>
      <c r="AN19" s="12" t="s">
        <v>38</v>
      </c>
      <c r="AO19" s="12">
        <v>0</v>
      </c>
      <c r="AP19" s="59">
        <v>0</v>
      </c>
    </row>
    <row r="20" spans="1:42" ht="15.75" customHeight="1">
      <c r="A20" s="6" t="s">
        <v>15</v>
      </c>
      <c r="B20" s="7" t="s">
        <v>16</v>
      </c>
      <c r="C20" s="32">
        <v>0.3</v>
      </c>
      <c r="D20" s="11">
        <v>1.3</v>
      </c>
      <c r="E20" s="32">
        <v>1.8</v>
      </c>
      <c r="F20" s="12">
        <v>0</v>
      </c>
      <c r="G20" s="11">
        <v>1.83</v>
      </c>
      <c r="H20" s="32">
        <v>2.34</v>
      </c>
      <c r="I20" s="32">
        <v>0.5</v>
      </c>
      <c r="J20" s="31">
        <v>0.5</v>
      </c>
      <c r="K20" s="31">
        <v>0.3</v>
      </c>
      <c r="L20" s="23">
        <v>2.3</v>
      </c>
      <c r="M20" s="155">
        <v>1.8</v>
      </c>
      <c r="N20" s="155">
        <v>2</v>
      </c>
      <c r="O20" s="155">
        <v>2.08</v>
      </c>
      <c r="P20" s="155">
        <v>3.25</v>
      </c>
      <c r="Q20" s="283">
        <v>1</v>
      </c>
      <c r="R20" s="8">
        <v>0.5</v>
      </c>
      <c r="S20" s="32">
        <v>0.3</v>
      </c>
      <c r="T20" s="11">
        <v>2.3</v>
      </c>
      <c r="U20" s="8">
        <v>2.5</v>
      </c>
      <c r="V20" s="30">
        <v>1.8</v>
      </c>
      <c r="W20" s="12">
        <v>0</v>
      </c>
      <c r="X20" s="11">
        <v>1.83</v>
      </c>
      <c r="Y20" s="165">
        <v>1.92</v>
      </c>
      <c r="Z20" s="289">
        <v>1</v>
      </c>
      <c r="AA20" s="28">
        <v>0.5</v>
      </c>
      <c r="AB20" s="28">
        <v>0.3</v>
      </c>
      <c r="AC20" s="54">
        <v>2.3</v>
      </c>
      <c r="AD20" s="29">
        <v>3</v>
      </c>
      <c r="AE20" s="29">
        <v>0</v>
      </c>
      <c r="AF20" s="155">
        <v>1.83</v>
      </c>
      <c r="AG20" s="155">
        <v>3.17</v>
      </c>
      <c r="AH20" s="89">
        <v>1.25</v>
      </c>
      <c r="AI20" s="49">
        <v>0.8</v>
      </c>
      <c r="AJ20" s="8">
        <v>0.3</v>
      </c>
      <c r="AK20" s="32">
        <v>2.5</v>
      </c>
      <c r="AL20" s="11">
        <v>3</v>
      </c>
      <c r="AM20" s="11">
        <v>0.5</v>
      </c>
      <c r="AN20" s="12">
        <v>2.5</v>
      </c>
      <c r="AO20" s="12">
        <v>2.42</v>
      </c>
      <c r="AP20" s="59">
        <v>1.75</v>
      </c>
    </row>
    <row r="21" spans="1:42" ht="15.75" customHeight="1">
      <c r="A21" s="6" t="s">
        <v>15</v>
      </c>
      <c r="B21" s="7" t="s">
        <v>17</v>
      </c>
      <c r="C21" s="32">
        <v>0</v>
      </c>
      <c r="D21" s="11">
        <v>0</v>
      </c>
      <c r="E21" s="32">
        <v>0</v>
      </c>
      <c r="F21" s="12">
        <v>0</v>
      </c>
      <c r="G21" s="11">
        <v>0</v>
      </c>
      <c r="H21" s="32">
        <v>0</v>
      </c>
      <c r="I21" s="32">
        <v>0</v>
      </c>
      <c r="J21" s="31">
        <v>0</v>
      </c>
      <c r="K21" s="31">
        <v>0</v>
      </c>
      <c r="L21" s="23">
        <v>0</v>
      </c>
      <c r="M21" s="155">
        <v>0</v>
      </c>
      <c r="N21" s="155">
        <v>0</v>
      </c>
      <c r="O21" s="155">
        <v>0</v>
      </c>
      <c r="P21" s="155">
        <v>0</v>
      </c>
      <c r="Q21" s="283">
        <v>0</v>
      </c>
      <c r="R21" s="8">
        <v>0</v>
      </c>
      <c r="S21" s="32">
        <v>0</v>
      </c>
      <c r="T21" s="11">
        <v>0</v>
      </c>
      <c r="U21" s="8">
        <v>0</v>
      </c>
      <c r="V21" s="30">
        <v>0</v>
      </c>
      <c r="W21" s="12">
        <v>0</v>
      </c>
      <c r="X21" s="11">
        <v>0</v>
      </c>
      <c r="Y21" s="165">
        <v>0</v>
      </c>
      <c r="Z21" s="289">
        <v>0</v>
      </c>
      <c r="AA21" s="28">
        <v>0</v>
      </c>
      <c r="AB21" s="28">
        <v>0</v>
      </c>
      <c r="AC21" s="54">
        <v>0</v>
      </c>
      <c r="AD21" s="29">
        <v>0</v>
      </c>
      <c r="AE21" s="29">
        <v>0</v>
      </c>
      <c r="AF21" s="155">
        <v>0</v>
      </c>
      <c r="AG21" s="155">
        <v>0</v>
      </c>
      <c r="AH21" s="89">
        <v>0</v>
      </c>
      <c r="AI21" s="49">
        <v>0</v>
      </c>
      <c r="AJ21" s="8">
        <v>0</v>
      </c>
      <c r="AK21" s="32">
        <v>0.3</v>
      </c>
      <c r="AL21" s="11">
        <v>0</v>
      </c>
      <c r="AM21" s="11">
        <v>0</v>
      </c>
      <c r="AN21" s="12">
        <v>0</v>
      </c>
      <c r="AO21" s="12">
        <v>0</v>
      </c>
      <c r="AP21" s="59">
        <v>0</v>
      </c>
    </row>
    <row r="22" spans="1:42" ht="15.75" customHeight="1">
      <c r="A22" s="6" t="s">
        <v>28</v>
      </c>
      <c r="B22" s="7" t="s">
        <v>18</v>
      </c>
      <c r="C22" s="32">
        <v>26</v>
      </c>
      <c r="D22" s="11">
        <v>16.3</v>
      </c>
      <c r="E22" s="32">
        <v>21.9</v>
      </c>
      <c r="F22" s="12">
        <v>13.5</v>
      </c>
      <c r="G22" s="11">
        <v>19.46</v>
      </c>
      <c r="H22" s="32">
        <v>29.17</v>
      </c>
      <c r="I22" s="32">
        <v>24.08</v>
      </c>
      <c r="J22" s="31">
        <v>22.8</v>
      </c>
      <c r="K22" s="31">
        <v>26</v>
      </c>
      <c r="L22" s="23">
        <v>19</v>
      </c>
      <c r="M22" s="155">
        <v>23.9</v>
      </c>
      <c r="N22" s="155">
        <v>19.42</v>
      </c>
      <c r="O22" s="155">
        <v>24.37</v>
      </c>
      <c r="P22" s="155">
        <v>36.42</v>
      </c>
      <c r="Q22" s="283">
        <v>30.83</v>
      </c>
      <c r="R22" s="8">
        <v>32.3</v>
      </c>
      <c r="S22" s="32">
        <v>31.3</v>
      </c>
      <c r="T22" s="11">
        <v>19.1</v>
      </c>
      <c r="U22" s="8">
        <v>24.3</v>
      </c>
      <c r="V22" s="30">
        <v>25.2</v>
      </c>
      <c r="W22" s="12">
        <v>21.75</v>
      </c>
      <c r="X22" s="11">
        <v>27.29</v>
      </c>
      <c r="Y22" s="165">
        <v>40.91</v>
      </c>
      <c r="Z22" s="289">
        <v>37</v>
      </c>
      <c r="AA22" s="28">
        <v>33.8</v>
      </c>
      <c r="AB22" s="28">
        <v>35.3</v>
      </c>
      <c r="AC22" s="54">
        <v>20</v>
      </c>
      <c r="AD22" s="29">
        <v>29.4</v>
      </c>
      <c r="AE22" s="29">
        <v>27.33</v>
      </c>
      <c r="AF22" s="155">
        <v>33.04</v>
      </c>
      <c r="AG22" s="155">
        <v>42.17</v>
      </c>
      <c r="AH22" s="89">
        <v>43</v>
      </c>
      <c r="AI22" s="49">
        <v>45.9</v>
      </c>
      <c r="AJ22" s="8">
        <v>36.3</v>
      </c>
      <c r="AK22" s="32">
        <v>27.8</v>
      </c>
      <c r="AL22" s="11">
        <v>36.1</v>
      </c>
      <c r="AM22" s="11">
        <v>44.59</v>
      </c>
      <c r="AN22" s="12">
        <v>41.71</v>
      </c>
      <c r="AO22" s="12">
        <v>47</v>
      </c>
      <c r="AP22" s="59">
        <v>53.08</v>
      </c>
    </row>
    <row r="23" spans="1:42" ht="15.75" customHeight="1">
      <c r="A23" s="6" t="s">
        <v>19</v>
      </c>
      <c r="B23" s="7" t="s">
        <v>20</v>
      </c>
      <c r="C23" s="32">
        <v>0.3</v>
      </c>
      <c r="D23" s="11">
        <v>0.2</v>
      </c>
      <c r="E23" s="32">
        <v>0.3</v>
      </c>
      <c r="F23" s="12">
        <v>0</v>
      </c>
      <c r="G23" s="11">
        <v>0</v>
      </c>
      <c r="H23" s="32">
        <v>0.17</v>
      </c>
      <c r="I23" s="32">
        <v>1.84</v>
      </c>
      <c r="J23" s="31">
        <v>1.5</v>
      </c>
      <c r="K23" s="31">
        <v>0.3</v>
      </c>
      <c r="L23" s="23">
        <v>0.5</v>
      </c>
      <c r="M23" s="155">
        <v>0.3</v>
      </c>
      <c r="N23" s="155">
        <v>0</v>
      </c>
      <c r="O23" s="155">
        <v>0.75</v>
      </c>
      <c r="P23" s="155">
        <v>0.92</v>
      </c>
      <c r="Q23" s="283">
        <v>2.33</v>
      </c>
      <c r="R23" s="8">
        <v>1.8</v>
      </c>
      <c r="S23" s="32">
        <v>0.5</v>
      </c>
      <c r="T23" s="11">
        <v>1</v>
      </c>
      <c r="U23" s="8">
        <v>0.8</v>
      </c>
      <c r="V23" s="30">
        <v>0.8</v>
      </c>
      <c r="W23" s="12">
        <v>0</v>
      </c>
      <c r="X23" s="11">
        <v>0.75</v>
      </c>
      <c r="Y23" s="165">
        <v>1.83</v>
      </c>
      <c r="Z23" s="289">
        <v>2.75</v>
      </c>
      <c r="AA23" s="28">
        <v>1.8</v>
      </c>
      <c r="AB23" s="28">
        <v>0.3</v>
      </c>
      <c r="AC23" s="54">
        <v>1</v>
      </c>
      <c r="AD23" s="29">
        <v>0.8</v>
      </c>
      <c r="AE23" s="29">
        <v>0</v>
      </c>
      <c r="AF23" s="155">
        <v>0.5</v>
      </c>
      <c r="AG23" s="155">
        <v>2.58</v>
      </c>
      <c r="AH23" s="89">
        <v>4.75</v>
      </c>
      <c r="AI23" s="49">
        <v>2.8</v>
      </c>
      <c r="AJ23" s="8">
        <v>1.3</v>
      </c>
      <c r="AK23" s="32">
        <v>0.8</v>
      </c>
      <c r="AL23" s="11">
        <v>2.3</v>
      </c>
      <c r="AM23" s="11">
        <v>0</v>
      </c>
      <c r="AN23" s="12">
        <v>1.17</v>
      </c>
      <c r="AO23" s="12">
        <v>3.58</v>
      </c>
      <c r="AP23" s="59">
        <v>4.75</v>
      </c>
    </row>
    <row r="24" spans="1:42" ht="15.75" customHeight="1">
      <c r="A24" s="6" t="s">
        <v>21</v>
      </c>
      <c r="B24" s="7" t="s">
        <v>22</v>
      </c>
      <c r="C24" s="32">
        <v>0</v>
      </c>
      <c r="D24" s="11">
        <v>0.3</v>
      </c>
      <c r="E24" s="32">
        <v>0</v>
      </c>
      <c r="F24" s="12">
        <v>2</v>
      </c>
      <c r="G24" s="11">
        <v>0</v>
      </c>
      <c r="H24" s="32">
        <v>0</v>
      </c>
      <c r="I24" s="32">
        <v>1.67</v>
      </c>
      <c r="J24" s="31">
        <v>0</v>
      </c>
      <c r="K24" s="31">
        <v>0</v>
      </c>
      <c r="L24" s="23">
        <v>0.3</v>
      </c>
      <c r="M24" s="155">
        <v>0</v>
      </c>
      <c r="N24" s="155">
        <v>0</v>
      </c>
      <c r="O24" s="155">
        <v>0.75</v>
      </c>
      <c r="P24" s="155">
        <v>0</v>
      </c>
      <c r="Q24" s="283">
        <v>1.67</v>
      </c>
      <c r="R24" s="8">
        <v>0</v>
      </c>
      <c r="S24" s="32">
        <v>0</v>
      </c>
      <c r="T24" s="11">
        <v>0</v>
      </c>
      <c r="U24" s="8">
        <v>0.3</v>
      </c>
      <c r="V24" s="30">
        <v>0</v>
      </c>
      <c r="W24" s="12">
        <v>2</v>
      </c>
      <c r="X24" s="11">
        <v>0.75</v>
      </c>
      <c r="Y24" s="165">
        <v>0</v>
      </c>
      <c r="Z24" s="289">
        <v>1.67</v>
      </c>
      <c r="AA24" s="28">
        <v>0</v>
      </c>
      <c r="AB24" s="28">
        <v>0</v>
      </c>
      <c r="AC24" s="54">
        <v>0</v>
      </c>
      <c r="AD24" s="29">
        <v>0.3</v>
      </c>
      <c r="AE24" s="29">
        <v>2.25</v>
      </c>
      <c r="AF24" s="155">
        <v>0.75</v>
      </c>
      <c r="AG24" s="155">
        <v>0</v>
      </c>
      <c r="AH24" s="89">
        <v>1.59</v>
      </c>
      <c r="AI24" s="49">
        <v>0</v>
      </c>
      <c r="AJ24" s="8">
        <v>1</v>
      </c>
      <c r="AK24" s="32">
        <v>0.8</v>
      </c>
      <c r="AL24" s="11">
        <v>0.5</v>
      </c>
      <c r="AM24" s="11">
        <v>0</v>
      </c>
      <c r="AN24" s="12">
        <v>0.25</v>
      </c>
      <c r="AO24" s="12">
        <v>0</v>
      </c>
      <c r="AP24" s="59">
        <v>2.17</v>
      </c>
    </row>
    <row r="25" spans="1:42" ht="15.75" customHeight="1" thickBot="1">
      <c r="A25" s="13" t="s">
        <v>21</v>
      </c>
      <c r="B25" s="14" t="s">
        <v>14</v>
      </c>
      <c r="C25" s="35">
        <v>0</v>
      </c>
      <c r="D25" s="16">
        <v>0.2</v>
      </c>
      <c r="E25" s="35">
        <v>0.3</v>
      </c>
      <c r="F25" s="57">
        <v>0</v>
      </c>
      <c r="G25" s="16">
        <v>0</v>
      </c>
      <c r="H25" s="62">
        <v>0.92</v>
      </c>
      <c r="I25" s="62">
        <v>0.75</v>
      </c>
      <c r="J25" s="141">
        <v>0</v>
      </c>
      <c r="K25" s="141">
        <v>0</v>
      </c>
      <c r="L25" s="156">
        <v>0.2</v>
      </c>
      <c r="M25" s="157">
        <v>0.8</v>
      </c>
      <c r="N25" s="158">
        <v>0</v>
      </c>
      <c r="O25" s="157">
        <v>1.58</v>
      </c>
      <c r="P25" s="157">
        <v>1.42</v>
      </c>
      <c r="Q25" s="284">
        <v>1.25</v>
      </c>
      <c r="R25" s="15">
        <v>0</v>
      </c>
      <c r="S25" s="35">
        <v>0</v>
      </c>
      <c r="T25" s="16">
        <v>0</v>
      </c>
      <c r="U25" s="15">
        <v>0</v>
      </c>
      <c r="V25" s="36">
        <v>0.8</v>
      </c>
      <c r="W25" s="57">
        <v>0</v>
      </c>
      <c r="X25" s="47">
        <v>1.33</v>
      </c>
      <c r="Y25" s="166">
        <v>1.42</v>
      </c>
      <c r="Z25" s="290">
        <v>2</v>
      </c>
      <c r="AA25" s="33">
        <v>0</v>
      </c>
      <c r="AB25" s="33">
        <v>0</v>
      </c>
      <c r="AC25" s="55">
        <v>0</v>
      </c>
      <c r="AD25" s="56">
        <v>0.4</v>
      </c>
      <c r="AE25" s="34">
        <v>0</v>
      </c>
      <c r="AF25" s="157">
        <v>1.58</v>
      </c>
      <c r="AG25" s="157">
        <v>1.42</v>
      </c>
      <c r="AH25" s="90">
        <v>2</v>
      </c>
      <c r="AI25" s="50">
        <v>0</v>
      </c>
      <c r="AJ25" s="52">
        <v>0</v>
      </c>
      <c r="AK25" s="35">
        <v>0</v>
      </c>
      <c r="AL25" s="47">
        <v>0</v>
      </c>
      <c r="AM25" s="47">
        <v>0</v>
      </c>
      <c r="AN25" s="187">
        <v>0.5</v>
      </c>
      <c r="AO25" s="187">
        <v>1.42</v>
      </c>
      <c r="AP25" s="188">
        <v>2.25</v>
      </c>
    </row>
    <row r="26" spans="1:42" s="112" customFormat="1" ht="15.75" customHeight="1" thickBot="1" thickTop="1">
      <c r="A26" s="104"/>
      <c r="B26" s="104" t="s">
        <v>23</v>
      </c>
      <c r="C26" s="103">
        <v>343.6</v>
      </c>
      <c r="D26" s="103">
        <f>SUM(D2:D25)</f>
        <v>285.40000000000003</v>
      </c>
      <c r="E26" s="103">
        <v>379</v>
      </c>
      <c r="F26" s="105">
        <f>SUM(F2:F25)</f>
        <v>388.67</v>
      </c>
      <c r="G26" s="103">
        <v>436.79</v>
      </c>
      <c r="H26" s="103">
        <f>SUM(H2:H25)</f>
        <v>478.99999999999994</v>
      </c>
      <c r="I26" s="103">
        <f>SUM(I2:I25)</f>
        <v>475.13</v>
      </c>
      <c r="J26" s="142">
        <v>360.5</v>
      </c>
      <c r="K26" s="142">
        <v>343.6</v>
      </c>
      <c r="L26" s="142">
        <v>361.8</v>
      </c>
      <c r="M26" s="159">
        <v>377.9</v>
      </c>
      <c r="N26" s="160">
        <f>SUM(N2:N25)</f>
        <v>457.53000000000003</v>
      </c>
      <c r="O26" s="160">
        <f>SUM(O2:O25)</f>
        <v>504.01000000000005</v>
      </c>
      <c r="P26" s="160">
        <f>SUM(P2:P25)</f>
        <v>542.7699999999999</v>
      </c>
      <c r="Q26" s="160">
        <f>SUM(Q2:Q25)</f>
        <v>531.4000000000001</v>
      </c>
      <c r="R26" s="103">
        <v>414.9</v>
      </c>
      <c r="S26" s="103">
        <v>392.6</v>
      </c>
      <c r="T26" s="103">
        <v>371.2</v>
      </c>
      <c r="U26" s="103">
        <v>415.8</v>
      </c>
      <c r="V26" s="106">
        <v>458.1</v>
      </c>
      <c r="W26" s="105">
        <v>492.79</v>
      </c>
      <c r="X26" s="105">
        <f>SUM(X2:X25)</f>
        <v>546.73</v>
      </c>
      <c r="Y26" s="105">
        <v>588.99</v>
      </c>
      <c r="Z26" s="105">
        <f>SUM(Z2:Z25)</f>
        <v>578.0500000000001</v>
      </c>
      <c r="AA26" s="107">
        <v>427</v>
      </c>
      <c r="AB26" s="107">
        <v>405.2</v>
      </c>
      <c r="AC26" s="108">
        <v>403</v>
      </c>
      <c r="AD26" s="109">
        <v>462.1</v>
      </c>
      <c r="AE26" s="109">
        <v>547.63</v>
      </c>
      <c r="AF26" s="110">
        <f>SUM(AF2:AF25)</f>
        <v>574.6</v>
      </c>
      <c r="AG26" s="110">
        <f>SUM(AG2:AG25)</f>
        <v>629.09</v>
      </c>
      <c r="AH26" s="110">
        <f>SUM(AH2:AH25)</f>
        <v>632.11</v>
      </c>
      <c r="AI26" s="103">
        <v>463.3</v>
      </c>
      <c r="AJ26" s="103">
        <f>SUM(AJ2:AJ25)</f>
        <v>411.90000000000003</v>
      </c>
      <c r="AK26" s="103">
        <v>424.4</v>
      </c>
      <c r="AL26" s="111">
        <v>485.6</v>
      </c>
      <c r="AM26" s="162">
        <f>SUM(AM2:AM25)</f>
        <v>621.46</v>
      </c>
      <c r="AN26" s="105">
        <f>SUM(AN2:AN25)</f>
        <v>615.74</v>
      </c>
      <c r="AO26" s="105">
        <v>637.5</v>
      </c>
      <c r="AP26" s="105">
        <f>SUM(AP2:AP25)</f>
        <v>648.04</v>
      </c>
    </row>
    <row r="27" ht="15.75" customHeight="1" thickTop="1">
      <c r="J27" s="41"/>
    </row>
    <row r="28" ht="15.75" customHeight="1">
      <c r="J28" s="43"/>
    </row>
    <row r="29" ht="15.75" customHeight="1">
      <c r="J29" s="41"/>
    </row>
    <row r="30" ht="15.75" customHeight="1">
      <c r="J30" s="41"/>
    </row>
    <row r="31" ht="15.75" customHeight="1">
      <c r="J31" s="41"/>
    </row>
    <row r="32" ht="15.75" customHeight="1">
      <c r="J32" s="41"/>
    </row>
    <row r="33" ht="15.75" customHeight="1">
      <c r="J33" s="41"/>
    </row>
    <row r="34" ht="15.75" customHeight="1">
      <c r="J34" s="41"/>
    </row>
    <row r="35" ht="15.75" customHeight="1">
      <c r="J35" s="41"/>
    </row>
    <row r="36" ht="15.75" customHeight="1">
      <c r="J36" s="41"/>
    </row>
    <row r="37" ht="15.75" customHeight="1">
      <c r="J37" s="41"/>
    </row>
    <row r="38" ht="15.75" customHeight="1">
      <c r="J38" s="41"/>
    </row>
    <row r="39" ht="15.75" customHeight="1">
      <c r="J39" s="41"/>
    </row>
    <row r="40" ht="15.75" customHeight="1">
      <c r="J40" s="41"/>
    </row>
    <row r="41" ht="15.75" customHeight="1">
      <c r="J41" s="41"/>
    </row>
    <row r="42" ht="15.75" customHeight="1">
      <c r="J42" s="41"/>
    </row>
    <row r="43" ht="15.75" customHeight="1">
      <c r="J43" s="41"/>
    </row>
    <row r="44" ht="15.75" customHeight="1">
      <c r="J44" s="41"/>
    </row>
    <row r="45" ht="15.75" customHeight="1">
      <c r="J45" s="41"/>
    </row>
    <row r="46" ht="15.75" customHeight="1">
      <c r="J46" s="41"/>
    </row>
    <row r="47" ht="15.75" customHeight="1">
      <c r="J47" s="41"/>
    </row>
    <row r="48" ht="15.75" customHeight="1">
      <c r="J48" s="41"/>
    </row>
    <row r="49" ht="15.75" customHeight="1">
      <c r="J49" s="41"/>
    </row>
    <row r="50" ht="15.75" customHeight="1">
      <c r="J50" s="41"/>
    </row>
    <row r="51" ht="15.75" customHeight="1">
      <c r="J51" s="41"/>
    </row>
    <row r="52" ht="15.75" customHeight="1">
      <c r="J52" s="41"/>
    </row>
    <row r="53" ht="15.75" customHeight="1">
      <c r="J53" s="44"/>
    </row>
    <row r="54" ht="15.75" customHeight="1">
      <c r="J54" s="42"/>
    </row>
    <row r="55" ht="15.75" customHeight="1">
      <c r="J55" s="42"/>
    </row>
    <row r="56" ht="15.75" customHeight="1">
      <c r="J56" s="42"/>
    </row>
    <row r="57" ht="15.75" customHeight="1">
      <c r="J57" s="42"/>
    </row>
    <row r="58" ht="15.75" customHeight="1">
      <c r="J58" s="42"/>
    </row>
    <row r="59" ht="15.75" customHeight="1">
      <c r="J59" s="42"/>
    </row>
    <row r="60" ht="15.75" customHeight="1">
      <c r="J60" s="42"/>
    </row>
    <row r="61" ht="15.75" customHeight="1">
      <c r="J61" s="42"/>
    </row>
    <row r="62" ht="15.75" customHeight="1">
      <c r="J62" s="42"/>
    </row>
    <row r="63" ht="15.75" customHeight="1">
      <c r="J63" s="42"/>
    </row>
    <row r="64" ht="15.75" customHeight="1">
      <c r="J64" s="42"/>
    </row>
    <row r="65" ht="15.75" customHeight="1">
      <c r="J65" s="42"/>
    </row>
    <row r="66" ht="15.75" customHeight="1">
      <c r="J66" s="42"/>
    </row>
    <row r="67" ht="15.75" customHeight="1">
      <c r="J67" s="42"/>
    </row>
    <row r="68" ht="15.75" customHeight="1">
      <c r="J68" s="42"/>
    </row>
    <row r="69" ht="15.75" customHeight="1">
      <c r="J69" s="42"/>
    </row>
    <row r="70" ht="15.75" customHeight="1">
      <c r="J70" s="42"/>
    </row>
    <row r="71" ht="15.75" customHeight="1">
      <c r="J71" s="42"/>
    </row>
    <row r="72" ht="15.75" customHeight="1">
      <c r="J72" s="42"/>
    </row>
    <row r="73" ht="15.75" customHeight="1">
      <c r="J73" s="42"/>
    </row>
    <row r="74" ht="15.75" customHeight="1">
      <c r="J74" s="42"/>
    </row>
    <row r="75" ht="15.75" customHeight="1">
      <c r="J75" s="42"/>
    </row>
    <row r="76" ht="15.75" customHeight="1">
      <c r="J76" s="42"/>
    </row>
    <row r="77" ht="15.75" customHeight="1">
      <c r="J77" s="42"/>
    </row>
    <row r="78" ht="15.75" customHeight="1">
      <c r="J78" s="42"/>
    </row>
    <row r="79" ht="15.75" customHeight="1">
      <c r="J79" s="42"/>
    </row>
    <row r="80" ht="15.75" customHeight="1">
      <c r="J80" s="42"/>
    </row>
    <row r="81" ht="15.75" customHeight="1">
      <c r="J81" s="42"/>
    </row>
    <row r="82" ht="15.75" customHeight="1">
      <c r="J82" s="42"/>
    </row>
    <row r="83" ht="15.75" customHeight="1">
      <c r="J83" s="42"/>
    </row>
    <row r="84" ht="15.75" customHeight="1">
      <c r="J84" s="42"/>
    </row>
    <row r="85" ht="15.75" customHeight="1">
      <c r="J85" s="42"/>
    </row>
    <row r="86" ht="15.75" customHeight="1">
      <c r="J86" s="42"/>
    </row>
    <row r="87" ht="15.75" customHeight="1">
      <c r="J87" s="42"/>
    </row>
    <row r="88" ht="15.75" customHeight="1">
      <c r="J88" s="42"/>
    </row>
    <row r="89" ht="15.75" customHeight="1">
      <c r="J89" s="42"/>
    </row>
    <row r="90" ht="15.75" customHeight="1">
      <c r="J90" s="42"/>
    </row>
    <row r="91" ht="15.75" customHeight="1">
      <c r="J91" s="42"/>
    </row>
    <row r="92" ht="15.75" customHeight="1">
      <c r="J92" s="42"/>
    </row>
    <row r="93" ht="15.75" customHeight="1">
      <c r="J93" s="42"/>
    </row>
    <row r="94" ht="15.75" customHeight="1">
      <c r="J94" s="42"/>
    </row>
    <row r="95" ht="15.75" customHeight="1">
      <c r="J95" s="42"/>
    </row>
    <row r="96" ht="15.75" customHeight="1">
      <c r="J96" s="42"/>
    </row>
    <row r="97" ht="15.75" customHeight="1">
      <c r="J97" s="42"/>
    </row>
    <row r="98" ht="15.75" customHeight="1">
      <c r="J98" s="42"/>
    </row>
    <row r="99" ht="15.75" customHeight="1">
      <c r="J99" s="42"/>
    </row>
    <row r="100" ht="15.75" customHeight="1">
      <c r="J100" s="42"/>
    </row>
    <row r="101" ht="15.75" customHeight="1">
      <c r="J101" s="42"/>
    </row>
    <row r="102" ht="15.75" customHeight="1">
      <c r="J102" s="42"/>
    </row>
    <row r="103" ht="15.75" customHeight="1">
      <c r="J103" s="42"/>
    </row>
    <row r="104" ht="15.75" customHeight="1">
      <c r="J104" s="42"/>
    </row>
    <row r="105" ht="15.75" customHeight="1">
      <c r="J105" s="42"/>
    </row>
    <row r="106" ht="15.75" customHeight="1">
      <c r="J106" s="42"/>
    </row>
    <row r="107" ht="15.75" customHeight="1">
      <c r="J107" s="42"/>
    </row>
    <row r="108" ht="15.75" customHeight="1">
      <c r="J108" s="42"/>
    </row>
    <row r="109" ht="15.75" customHeight="1">
      <c r="J109" s="42"/>
    </row>
    <row r="110" ht="15.75" customHeight="1">
      <c r="J110" s="42"/>
    </row>
    <row r="111" ht="15.75" customHeight="1">
      <c r="J111" s="42"/>
    </row>
    <row r="112" ht="15.75" customHeight="1">
      <c r="J112" s="42"/>
    </row>
    <row r="113" ht="15.75" customHeight="1">
      <c r="J113" s="42"/>
    </row>
    <row r="114" ht="15.75" customHeight="1">
      <c r="J114" s="42"/>
    </row>
    <row r="115" ht="15.75" customHeight="1">
      <c r="J115" s="42"/>
    </row>
    <row r="116" ht="15.75" customHeight="1">
      <c r="J116" s="42"/>
    </row>
    <row r="117" ht="15.75" customHeight="1">
      <c r="J117" s="42"/>
    </row>
    <row r="118" ht="15.75" customHeight="1">
      <c r="J118" s="42"/>
    </row>
    <row r="119" ht="15.75" customHeight="1">
      <c r="J119" s="42"/>
    </row>
    <row r="120" ht="15.75" customHeight="1">
      <c r="J120" s="42"/>
    </row>
    <row r="121" ht="15.75" customHeight="1">
      <c r="J121" s="42"/>
    </row>
    <row r="122" ht="15.75" customHeight="1">
      <c r="J122" s="42"/>
    </row>
    <row r="123" ht="15.75" customHeight="1">
      <c r="J123" s="42"/>
    </row>
    <row r="124" ht="15.75" customHeight="1">
      <c r="J124" s="42"/>
    </row>
    <row r="125" ht="15.75" customHeight="1">
      <c r="J125" s="42"/>
    </row>
    <row r="126" ht="15.75" customHeight="1">
      <c r="J126" s="42"/>
    </row>
    <row r="127" ht="15.75" customHeight="1">
      <c r="J127" s="42"/>
    </row>
    <row r="128" ht="15.75" customHeight="1">
      <c r="J128" s="42"/>
    </row>
    <row r="129" ht="15.75" customHeight="1">
      <c r="J129" s="42"/>
    </row>
    <row r="130" ht="15.75" customHeight="1">
      <c r="J130" s="42"/>
    </row>
    <row r="131" ht="15.75" customHeight="1">
      <c r="J131" s="42"/>
    </row>
    <row r="132" ht="15.75" customHeight="1">
      <c r="J132" s="42"/>
    </row>
    <row r="133" ht="15.75" customHeight="1">
      <c r="J133" s="42"/>
    </row>
    <row r="134" ht="15.75" customHeight="1">
      <c r="J134" s="42"/>
    </row>
    <row r="135" ht="15.75" customHeight="1">
      <c r="J135" s="42"/>
    </row>
    <row r="136" ht="15.75" customHeight="1">
      <c r="J136" s="42"/>
    </row>
    <row r="137" ht="15.75" customHeight="1">
      <c r="J137" s="42"/>
    </row>
    <row r="138" ht="15.75" customHeight="1">
      <c r="J138" s="42"/>
    </row>
    <row r="139" ht="15.75" customHeight="1">
      <c r="J139" s="42"/>
    </row>
    <row r="140" ht="15.75" customHeight="1">
      <c r="J140" s="42"/>
    </row>
    <row r="141" ht="15.75" customHeight="1">
      <c r="J141" s="42"/>
    </row>
    <row r="142" ht="15.75" customHeight="1">
      <c r="J142" s="42"/>
    </row>
    <row r="143" ht="15.75" customHeight="1">
      <c r="J143" s="42"/>
    </row>
    <row r="144" ht="15.75" customHeight="1">
      <c r="J144" s="42"/>
    </row>
    <row r="145" ht="15.75" customHeight="1">
      <c r="J145" s="42"/>
    </row>
    <row r="146" ht="15.75" customHeight="1">
      <c r="J146" s="42"/>
    </row>
    <row r="147" ht="15.75" customHeight="1">
      <c r="J147" s="42"/>
    </row>
    <row r="148" ht="15.75" customHeight="1">
      <c r="J148" s="42"/>
    </row>
    <row r="149" ht="15.75" customHeight="1">
      <c r="J149" s="42"/>
    </row>
    <row r="150" ht="15.75" customHeight="1">
      <c r="J150" s="42"/>
    </row>
    <row r="151" ht="15.75" customHeight="1">
      <c r="J151" s="42"/>
    </row>
    <row r="152" ht="15.75" customHeight="1">
      <c r="J152" s="42"/>
    </row>
    <row r="153" ht="15.75" customHeight="1">
      <c r="J153" s="42"/>
    </row>
    <row r="154" ht="15.75" customHeight="1">
      <c r="J154" s="42"/>
    </row>
    <row r="155" ht="15.75" customHeight="1">
      <c r="J155" s="42"/>
    </row>
    <row r="156" ht="15.75" customHeight="1">
      <c r="J156" s="42"/>
    </row>
    <row r="157" ht="15.75" customHeight="1">
      <c r="J157" s="42"/>
    </row>
    <row r="158" ht="15.75" customHeight="1">
      <c r="J158" s="42"/>
    </row>
    <row r="159" ht="15.75" customHeight="1">
      <c r="J159" s="42"/>
    </row>
    <row r="160" ht="15.75" customHeight="1">
      <c r="J160" s="42"/>
    </row>
    <row r="161" ht="15.75" customHeight="1">
      <c r="J161" s="42"/>
    </row>
    <row r="162" ht="15.75" customHeight="1">
      <c r="J162" s="42"/>
    </row>
    <row r="163" ht="15.75" customHeight="1">
      <c r="J163" s="42"/>
    </row>
    <row r="164" ht="15.75" customHeight="1">
      <c r="J164" s="42"/>
    </row>
    <row r="165" ht="15.75" customHeight="1">
      <c r="J165" s="42"/>
    </row>
    <row r="166" ht="15.75" customHeight="1">
      <c r="J166" s="42"/>
    </row>
    <row r="167" ht="15.75" customHeight="1">
      <c r="J167" s="42"/>
    </row>
    <row r="168" ht="15.75" customHeight="1">
      <c r="J168" s="42"/>
    </row>
    <row r="169" ht="15.75" customHeight="1">
      <c r="J169" s="42"/>
    </row>
    <row r="170" ht="15.75" customHeight="1">
      <c r="J170" s="42"/>
    </row>
    <row r="171" ht="15.75" customHeight="1">
      <c r="J171" s="42"/>
    </row>
    <row r="172" ht="15.75" customHeight="1">
      <c r="J172" s="42"/>
    </row>
    <row r="173" ht="15.75" customHeight="1">
      <c r="J173" s="42"/>
    </row>
    <row r="174" ht="15.75" customHeight="1">
      <c r="J174" s="42"/>
    </row>
    <row r="175" ht="15.75" customHeight="1">
      <c r="J175" s="42"/>
    </row>
    <row r="176" ht="15.75" customHeight="1">
      <c r="J176" s="42"/>
    </row>
    <row r="177" ht="15.75" customHeight="1">
      <c r="J177" s="42"/>
    </row>
    <row r="178" ht="15.75" customHeight="1">
      <c r="J178" s="42"/>
    </row>
    <row r="179" ht="15.75" customHeight="1">
      <c r="J179" s="42"/>
    </row>
    <row r="180" ht="15.75" customHeight="1">
      <c r="J180" s="42"/>
    </row>
    <row r="181" ht="15.75" customHeight="1">
      <c r="J181" s="42"/>
    </row>
    <row r="182" ht="15.75" customHeight="1">
      <c r="J182" s="42"/>
    </row>
    <row r="183" ht="15.75" customHeight="1">
      <c r="J183" s="42"/>
    </row>
    <row r="184" ht="15.75" customHeight="1">
      <c r="J184" s="42"/>
    </row>
    <row r="185" ht="15.75" customHeight="1">
      <c r="J185" s="42"/>
    </row>
    <row r="186" ht="15.75" customHeight="1">
      <c r="J186" s="42"/>
    </row>
    <row r="187" ht="15.75" customHeight="1">
      <c r="J187" s="42"/>
    </row>
    <row r="188" ht="15.75" customHeight="1">
      <c r="J188" s="42"/>
    </row>
    <row r="189" ht="15.75" customHeight="1">
      <c r="J189" s="42"/>
    </row>
    <row r="190" ht="15.75" customHeight="1">
      <c r="J190" s="42"/>
    </row>
    <row r="191" ht="15.75" customHeight="1">
      <c r="J191" s="42"/>
    </row>
    <row r="192" ht="15.75" customHeight="1">
      <c r="J192" s="42"/>
    </row>
    <row r="193" ht="15.75" customHeight="1">
      <c r="J193" s="42"/>
    </row>
    <row r="194" ht="15.75" customHeight="1">
      <c r="J194" s="42"/>
    </row>
    <row r="195" ht="15.75" customHeight="1">
      <c r="J195" s="42"/>
    </row>
    <row r="196" ht="15.75" customHeight="1">
      <c r="J196" s="42"/>
    </row>
    <row r="197" ht="15.75" customHeight="1">
      <c r="J197" s="42"/>
    </row>
    <row r="198" ht="15.75" customHeight="1">
      <c r="J198" s="42"/>
    </row>
    <row r="199" ht="15.75" customHeight="1">
      <c r="J199" s="42"/>
    </row>
    <row r="200" ht="15.75" customHeight="1">
      <c r="J200" s="42"/>
    </row>
    <row r="201" ht="15.75" customHeight="1">
      <c r="J201" s="42"/>
    </row>
    <row r="202" ht="15.75" customHeight="1">
      <c r="J202" s="42"/>
    </row>
    <row r="203" ht="15.75" customHeight="1">
      <c r="J203" s="42"/>
    </row>
    <row r="204" ht="15.75" customHeight="1">
      <c r="J204" s="42"/>
    </row>
    <row r="205" ht="15.75" customHeight="1">
      <c r="J205" s="42"/>
    </row>
    <row r="206" ht="15.75" customHeight="1">
      <c r="J206" s="42"/>
    </row>
    <row r="207" ht="15.75" customHeight="1">
      <c r="J207" s="42"/>
    </row>
    <row r="208" ht="15.75" customHeight="1">
      <c r="J208" s="42"/>
    </row>
    <row r="209" ht="15.75" customHeight="1">
      <c r="J209" s="42"/>
    </row>
    <row r="210" ht="15.75" customHeight="1">
      <c r="J210" s="42"/>
    </row>
    <row r="211" ht="15.75" customHeight="1">
      <c r="J211" s="42"/>
    </row>
    <row r="212" ht="15.75" customHeight="1">
      <c r="J212" s="42"/>
    </row>
    <row r="213" ht="15.75" customHeight="1">
      <c r="J213" s="42"/>
    </row>
    <row r="214" ht="15.75" customHeight="1">
      <c r="J214" s="42"/>
    </row>
    <row r="215" ht="15.75" customHeight="1">
      <c r="J215" s="42"/>
    </row>
    <row r="216" ht="15.75" customHeight="1">
      <c r="J216" s="42"/>
    </row>
    <row r="217" ht="15.75" customHeight="1">
      <c r="J217" s="42"/>
    </row>
    <row r="218" ht="15.75" customHeight="1">
      <c r="J218" s="42"/>
    </row>
    <row r="219" ht="15.75" customHeight="1">
      <c r="J219" s="42"/>
    </row>
    <row r="220" ht="15.75" customHeight="1">
      <c r="J220" s="42"/>
    </row>
    <row r="221" ht="15.75" customHeight="1">
      <c r="J221" s="42"/>
    </row>
    <row r="222" ht="15.75" customHeight="1">
      <c r="J222" s="42"/>
    </row>
    <row r="223" ht="15.75" customHeight="1">
      <c r="J223" s="42"/>
    </row>
    <row r="224" ht="15.75" customHeight="1">
      <c r="J224" s="42"/>
    </row>
    <row r="225" ht="15.75" customHeight="1">
      <c r="J225" s="42"/>
    </row>
    <row r="226" ht="15.75" customHeight="1">
      <c r="J226" s="42"/>
    </row>
    <row r="227" ht="15.75" customHeight="1">
      <c r="J227" s="42"/>
    </row>
    <row r="228" ht="15.75" customHeight="1">
      <c r="J228" s="42"/>
    </row>
    <row r="229" ht="15.75" customHeight="1">
      <c r="J229" s="42"/>
    </row>
    <row r="230" ht="15.75" customHeight="1">
      <c r="J230" s="42"/>
    </row>
    <row r="231" ht="15.75" customHeight="1">
      <c r="J231" s="42"/>
    </row>
    <row r="232" ht="15.75" customHeight="1">
      <c r="J232" s="42"/>
    </row>
    <row r="233" ht="15.75" customHeight="1">
      <c r="J233" s="42"/>
    </row>
    <row r="234" ht="15.75" customHeight="1">
      <c r="J234" s="42"/>
    </row>
    <row r="235" ht="15.75" customHeight="1">
      <c r="J235" s="42"/>
    </row>
    <row r="236" ht="15.75" customHeight="1">
      <c r="J236" s="42"/>
    </row>
    <row r="237" ht="15.75" customHeight="1">
      <c r="J237" s="42"/>
    </row>
    <row r="238" ht="15.75" customHeight="1">
      <c r="J238" s="42"/>
    </row>
    <row r="239" ht="15.75" customHeight="1">
      <c r="J239" s="42"/>
    </row>
    <row r="240" ht="15.75" customHeight="1">
      <c r="J240" s="42"/>
    </row>
    <row r="241" ht="15.75" customHeight="1">
      <c r="J241" s="42"/>
    </row>
    <row r="242" ht="15.75" customHeight="1">
      <c r="J242" s="42"/>
    </row>
    <row r="243" ht="15.75" customHeight="1">
      <c r="J243" s="42"/>
    </row>
    <row r="244" ht="15.75" customHeight="1">
      <c r="J244" s="42"/>
    </row>
    <row r="245" ht="15.75" customHeight="1">
      <c r="J245" s="42"/>
    </row>
    <row r="246" ht="15.75" customHeight="1">
      <c r="J246" s="42"/>
    </row>
    <row r="247" ht="15.75" customHeight="1">
      <c r="J247" s="42"/>
    </row>
    <row r="248" ht="15.75" customHeight="1">
      <c r="J248" s="42"/>
    </row>
    <row r="249" ht="15.75" customHeight="1">
      <c r="J249" s="42"/>
    </row>
    <row r="250" ht="15.75" customHeight="1">
      <c r="J250" s="42"/>
    </row>
    <row r="251" ht="15.75" customHeight="1">
      <c r="J251" s="42"/>
    </row>
    <row r="252" ht="15.75" customHeight="1">
      <c r="J252" s="42"/>
    </row>
    <row r="253" ht="15.75" customHeight="1">
      <c r="J253" s="42"/>
    </row>
    <row r="254" ht="15.75" customHeight="1">
      <c r="J254" s="42"/>
    </row>
    <row r="255" ht="15.75" customHeight="1">
      <c r="J255" s="42"/>
    </row>
    <row r="256" ht="15.75" customHeight="1">
      <c r="J256" s="42"/>
    </row>
    <row r="257" ht="15.75" customHeight="1">
      <c r="J257" s="42"/>
    </row>
    <row r="258" ht="15.75" customHeight="1">
      <c r="J258" s="42"/>
    </row>
    <row r="259" ht="15.75" customHeight="1">
      <c r="J259" s="42"/>
    </row>
    <row r="260" ht="15.75" customHeight="1">
      <c r="J260" s="42"/>
    </row>
    <row r="261" ht="15.75" customHeight="1">
      <c r="J261" s="42"/>
    </row>
    <row r="262" ht="15.75" customHeight="1">
      <c r="J262" s="42"/>
    </row>
    <row r="263" ht="15.75" customHeight="1">
      <c r="J263" s="42"/>
    </row>
    <row r="264" ht="15.75" customHeight="1">
      <c r="J264" s="42"/>
    </row>
    <row r="265" ht="15.75" customHeight="1">
      <c r="J265" s="42"/>
    </row>
    <row r="266" ht="15.75" customHeight="1">
      <c r="J266" s="42"/>
    </row>
    <row r="267" ht="15.75" customHeight="1">
      <c r="J267" s="42"/>
    </row>
    <row r="268" ht="15.75" customHeight="1">
      <c r="J268" s="42"/>
    </row>
    <row r="269" ht="15.75" customHeight="1">
      <c r="J269" s="42"/>
    </row>
    <row r="270" ht="15.75" customHeight="1">
      <c r="J270" s="42"/>
    </row>
    <row r="271" ht="15.75" customHeight="1">
      <c r="J271" s="42"/>
    </row>
    <row r="272" ht="15.75" customHeight="1">
      <c r="J272" s="42"/>
    </row>
    <row r="273" ht="15.75" customHeight="1">
      <c r="J273" s="42"/>
    </row>
    <row r="274" ht="15.75" customHeight="1">
      <c r="J274" s="42"/>
    </row>
    <row r="275" ht="15.75" customHeight="1">
      <c r="J275" s="42"/>
    </row>
    <row r="276" ht="15.75" customHeight="1">
      <c r="J276" s="42"/>
    </row>
    <row r="277" ht="15.75" customHeight="1">
      <c r="J277" s="42"/>
    </row>
    <row r="278" ht="15.75" customHeight="1">
      <c r="J278" s="42"/>
    </row>
    <row r="279" ht="15.75" customHeight="1">
      <c r="J279" s="42"/>
    </row>
    <row r="280" ht="15.75" customHeight="1">
      <c r="J280" s="42"/>
    </row>
    <row r="281" ht="15.75" customHeight="1">
      <c r="J281" s="42"/>
    </row>
    <row r="282" ht="15.75" customHeight="1">
      <c r="J282" s="42"/>
    </row>
    <row r="283" ht="15.75" customHeight="1">
      <c r="J283" s="42"/>
    </row>
    <row r="284" ht="15.75" customHeight="1">
      <c r="J284" s="42"/>
    </row>
    <row r="285" ht="15.75" customHeight="1">
      <c r="J285" s="42"/>
    </row>
    <row r="286" ht="15.75" customHeight="1">
      <c r="J286" s="42"/>
    </row>
    <row r="287" ht="15.75" customHeight="1">
      <c r="J287" s="42"/>
    </row>
    <row r="288" ht="15.75" customHeight="1">
      <c r="J288" s="42"/>
    </row>
    <row r="289" ht="15.75" customHeight="1">
      <c r="J289" s="42"/>
    </row>
    <row r="290" ht="15.75" customHeight="1">
      <c r="J290" s="42"/>
    </row>
    <row r="291" ht="15.75" customHeight="1">
      <c r="J291" s="42"/>
    </row>
    <row r="292" ht="15.75" customHeight="1">
      <c r="J292" s="42"/>
    </row>
    <row r="293" ht="15.75" customHeight="1">
      <c r="J293" s="42"/>
    </row>
    <row r="294" ht="15.75" customHeight="1">
      <c r="J294" s="42"/>
    </row>
    <row r="295" ht="15.75" customHeight="1">
      <c r="J295" s="42"/>
    </row>
    <row r="296" ht="15.75" customHeight="1">
      <c r="J296" s="42"/>
    </row>
    <row r="297" ht="15.75" customHeight="1">
      <c r="J297" s="42"/>
    </row>
    <row r="298" ht="15.75" customHeight="1">
      <c r="J298" s="42"/>
    </row>
    <row r="299" ht="15.75" customHeight="1">
      <c r="J299" s="42"/>
    </row>
    <row r="300" ht="15.75" customHeight="1">
      <c r="J300" s="42"/>
    </row>
    <row r="301" ht="15.75" customHeight="1">
      <c r="J301" s="42"/>
    </row>
    <row r="302" ht="15.75" customHeight="1">
      <c r="J302" s="42"/>
    </row>
    <row r="303" ht="15.75" customHeight="1">
      <c r="J303" s="42"/>
    </row>
    <row r="304" ht="15.75" customHeight="1">
      <c r="J304" s="42"/>
    </row>
    <row r="305" ht="15.75" customHeight="1">
      <c r="J305" s="42"/>
    </row>
    <row r="306" ht="15.75" customHeight="1">
      <c r="J306" s="42"/>
    </row>
    <row r="307" ht="15.75" customHeight="1">
      <c r="J307" s="42"/>
    </row>
    <row r="308" ht="15.75" customHeight="1">
      <c r="J308" s="42"/>
    </row>
    <row r="309" ht="15.75" customHeight="1">
      <c r="J309" s="42"/>
    </row>
    <row r="310" ht="15.75" customHeight="1">
      <c r="J310" s="42"/>
    </row>
    <row r="311" ht="15.75" customHeight="1">
      <c r="J311" s="42"/>
    </row>
    <row r="312" ht="15.75" customHeight="1">
      <c r="J312" s="42"/>
    </row>
    <row r="313" ht="15.75" customHeight="1">
      <c r="J313" s="42"/>
    </row>
    <row r="314" ht="15.75" customHeight="1">
      <c r="J314" s="42"/>
    </row>
    <row r="315" ht="15.75" customHeight="1">
      <c r="J315" s="42"/>
    </row>
    <row r="316" ht="15.75" customHeight="1">
      <c r="J316" s="42"/>
    </row>
    <row r="317" ht="15.75" customHeight="1">
      <c r="J317" s="42"/>
    </row>
    <row r="318" ht="15.75" customHeight="1">
      <c r="J318" s="42"/>
    </row>
    <row r="319" ht="15.75" customHeight="1">
      <c r="J319" s="42"/>
    </row>
    <row r="320" ht="15.75" customHeight="1">
      <c r="J320" s="42"/>
    </row>
    <row r="321" ht="15.75" customHeight="1">
      <c r="J321" s="42"/>
    </row>
    <row r="322" ht="15.75" customHeight="1">
      <c r="J322" s="42"/>
    </row>
    <row r="323" ht="15.75" customHeight="1">
      <c r="J323" s="42"/>
    </row>
    <row r="324" ht="15.75" customHeight="1">
      <c r="J324" s="42"/>
    </row>
    <row r="325" ht="15.75" customHeight="1">
      <c r="J325" s="42"/>
    </row>
    <row r="326" ht="15.75" customHeight="1">
      <c r="J326" s="42"/>
    </row>
    <row r="327" ht="15.75" customHeight="1">
      <c r="J327" s="42"/>
    </row>
    <row r="328" ht="15.75" customHeight="1">
      <c r="J328" s="42"/>
    </row>
    <row r="329" ht="15.75" customHeight="1">
      <c r="J329" s="42"/>
    </row>
    <row r="330" ht="15.75" customHeight="1">
      <c r="J330" s="42"/>
    </row>
    <row r="331" ht="15.75" customHeight="1">
      <c r="J331" s="42"/>
    </row>
    <row r="332" ht="15.75" customHeight="1">
      <c r="J332" s="42"/>
    </row>
    <row r="333" ht="15.75" customHeight="1">
      <c r="J333" s="42"/>
    </row>
    <row r="334" ht="15.75" customHeight="1">
      <c r="J334" s="42"/>
    </row>
    <row r="335" ht="15.75" customHeight="1">
      <c r="J335" s="42"/>
    </row>
    <row r="336" ht="15.75" customHeight="1">
      <c r="J336" s="42"/>
    </row>
    <row r="337" ht="15.75" customHeight="1">
      <c r="J337" s="42"/>
    </row>
    <row r="338" ht="15.75" customHeight="1">
      <c r="J338" s="42"/>
    </row>
    <row r="339" ht="15.75" customHeight="1">
      <c r="J339" s="42"/>
    </row>
    <row r="340" ht="15.75" customHeight="1">
      <c r="J340" s="42"/>
    </row>
    <row r="341" ht="15.75" customHeight="1">
      <c r="J341" s="42"/>
    </row>
    <row r="342" ht="15.75" customHeight="1">
      <c r="J342" s="42"/>
    </row>
    <row r="343" ht="15.75" customHeight="1">
      <c r="J343" s="42"/>
    </row>
    <row r="344" ht="15.75" customHeight="1">
      <c r="J344" s="42"/>
    </row>
    <row r="345" ht="15.75" customHeight="1">
      <c r="J345" s="42"/>
    </row>
    <row r="346" ht="15.75" customHeight="1">
      <c r="J346" s="42"/>
    </row>
    <row r="347" ht="15.75" customHeight="1">
      <c r="J347" s="42"/>
    </row>
    <row r="348" ht="15.75" customHeight="1">
      <c r="J348" s="42"/>
    </row>
    <row r="349" ht="15.75" customHeight="1">
      <c r="J349" s="42"/>
    </row>
    <row r="350" ht="15.75" customHeight="1">
      <c r="J350" s="42"/>
    </row>
    <row r="351" ht="15.75" customHeight="1">
      <c r="J351" s="42"/>
    </row>
    <row r="352" ht="15.75" customHeight="1">
      <c r="J352" s="42"/>
    </row>
    <row r="353" ht="15.75" customHeight="1">
      <c r="J353" s="42"/>
    </row>
    <row r="354" ht="15.75" customHeight="1">
      <c r="J354" s="42"/>
    </row>
    <row r="355" ht="15.75" customHeight="1">
      <c r="J355" s="42"/>
    </row>
    <row r="356" ht="15.75" customHeight="1">
      <c r="J356" s="42"/>
    </row>
    <row r="357" ht="15.75" customHeight="1">
      <c r="J357" s="42"/>
    </row>
    <row r="358" ht="15.75" customHeight="1">
      <c r="J358" s="42"/>
    </row>
    <row r="359" ht="15.75" customHeight="1">
      <c r="J359" s="42"/>
    </row>
    <row r="360" ht="15.75" customHeight="1">
      <c r="J360" s="42"/>
    </row>
    <row r="361" ht="15.75" customHeight="1">
      <c r="J361" s="42"/>
    </row>
    <row r="362" ht="15.75" customHeight="1">
      <c r="J362" s="42"/>
    </row>
    <row r="363" ht="15.75" customHeight="1">
      <c r="J363" s="42"/>
    </row>
    <row r="364" ht="15.75" customHeight="1">
      <c r="J364" s="42"/>
    </row>
    <row r="365" ht="15.75" customHeight="1">
      <c r="J365" s="42"/>
    </row>
    <row r="366" ht="15.75" customHeight="1">
      <c r="J366" s="42"/>
    </row>
    <row r="367" ht="15.75" customHeight="1">
      <c r="J367" s="42"/>
    </row>
    <row r="368" ht="15.75" customHeight="1">
      <c r="J368" s="42"/>
    </row>
    <row r="369" ht="15.75" customHeight="1">
      <c r="J369" s="42"/>
    </row>
    <row r="370" ht="15.75" customHeight="1">
      <c r="J370" s="42"/>
    </row>
    <row r="371" ht="15.75" customHeight="1">
      <c r="J371" s="42"/>
    </row>
    <row r="372" ht="15.75" customHeight="1">
      <c r="J372" s="42"/>
    </row>
    <row r="373" ht="15.75" customHeight="1">
      <c r="J373" s="42"/>
    </row>
    <row r="374" ht="15.75" customHeight="1">
      <c r="J374" s="42"/>
    </row>
    <row r="375" ht="15.75" customHeight="1">
      <c r="J375" s="42"/>
    </row>
    <row r="376" ht="15.75" customHeight="1">
      <c r="J376" s="42"/>
    </row>
    <row r="377" ht="15.75" customHeight="1">
      <c r="J377" s="42"/>
    </row>
    <row r="378" ht="15.75" customHeight="1">
      <c r="J378" s="42"/>
    </row>
    <row r="379" ht="15.75" customHeight="1">
      <c r="J379" s="42"/>
    </row>
    <row r="380" ht="15.75" customHeight="1">
      <c r="J380" s="42"/>
    </row>
    <row r="381" ht="15.75" customHeight="1">
      <c r="J381" s="42"/>
    </row>
    <row r="382" ht="15.75" customHeight="1">
      <c r="J382" s="42"/>
    </row>
    <row r="383" ht="15.75" customHeight="1">
      <c r="J383" s="42"/>
    </row>
    <row r="384" ht="15.75" customHeight="1">
      <c r="J384" s="42"/>
    </row>
    <row r="385" ht="15.75" customHeight="1">
      <c r="J385" s="42"/>
    </row>
    <row r="386" ht="15.75" customHeight="1">
      <c r="J386" s="42"/>
    </row>
    <row r="387" ht="15.75" customHeight="1">
      <c r="J387" s="42"/>
    </row>
    <row r="388" ht="15.75" customHeight="1">
      <c r="J388" s="42"/>
    </row>
    <row r="389" ht="15.75" customHeight="1">
      <c r="J389" s="42"/>
    </row>
    <row r="390" ht="15.75" customHeight="1">
      <c r="J390" s="42"/>
    </row>
    <row r="391" ht="15.75" customHeight="1">
      <c r="J391" s="42"/>
    </row>
    <row r="392" ht="15.75" customHeight="1">
      <c r="J392" s="42"/>
    </row>
    <row r="393" ht="15.75" customHeight="1">
      <c r="J393" s="42"/>
    </row>
    <row r="394" ht="15.75" customHeight="1">
      <c r="J394" s="42"/>
    </row>
    <row r="395" ht="15.75" customHeight="1">
      <c r="J395" s="42"/>
    </row>
    <row r="396" ht="15.75" customHeight="1">
      <c r="J396" s="42"/>
    </row>
    <row r="397" ht="15.75" customHeight="1">
      <c r="J397" s="42"/>
    </row>
    <row r="398" ht="15.75" customHeight="1">
      <c r="J398" s="42"/>
    </row>
    <row r="399" ht="15.75" customHeight="1">
      <c r="J399" s="42"/>
    </row>
    <row r="400" ht="15.75" customHeight="1">
      <c r="J400" s="42"/>
    </row>
    <row r="401" ht="15.75" customHeight="1">
      <c r="J401" s="42"/>
    </row>
    <row r="402" ht="15.75" customHeight="1">
      <c r="J402" s="42"/>
    </row>
    <row r="403" ht="15.75" customHeight="1">
      <c r="J403" s="42"/>
    </row>
    <row r="404" ht="15.75" customHeight="1">
      <c r="J404" s="42"/>
    </row>
    <row r="405" ht="15.75" customHeight="1">
      <c r="J405" s="42"/>
    </row>
    <row r="406" ht="15.75" customHeight="1">
      <c r="J406" s="42"/>
    </row>
    <row r="407" ht="15.75" customHeight="1">
      <c r="J407" s="42"/>
    </row>
    <row r="408" ht="15.75" customHeight="1">
      <c r="J408" s="42"/>
    </row>
    <row r="409" ht="15.75" customHeight="1">
      <c r="J409" s="42"/>
    </row>
    <row r="410" ht="15.75" customHeight="1">
      <c r="J410" s="42"/>
    </row>
    <row r="411" ht="15.75" customHeight="1">
      <c r="J411" s="42"/>
    </row>
    <row r="412" ht="15.75" customHeight="1">
      <c r="J412" s="42"/>
    </row>
    <row r="413" ht="15.75" customHeight="1">
      <c r="J413" s="42"/>
    </row>
    <row r="414" ht="15.75" customHeight="1">
      <c r="J414" s="42"/>
    </row>
    <row r="415" ht="15.75" customHeight="1">
      <c r="J415" s="42"/>
    </row>
    <row r="416" ht="15.75" customHeight="1">
      <c r="J416" s="42"/>
    </row>
    <row r="417" ht="15.75" customHeight="1">
      <c r="J417" s="42"/>
    </row>
    <row r="418" ht="15.75" customHeight="1">
      <c r="J418" s="42"/>
    </row>
    <row r="419" ht="15.75" customHeight="1">
      <c r="J419" s="42"/>
    </row>
    <row r="420" ht="15.75" customHeight="1">
      <c r="J420" s="42"/>
    </row>
    <row r="421" ht="15.75" customHeight="1">
      <c r="J421" s="42"/>
    </row>
    <row r="422" ht="15.75" customHeight="1">
      <c r="J422" s="42"/>
    </row>
    <row r="423" ht="15.75" customHeight="1">
      <c r="J423" s="42"/>
    </row>
    <row r="424" ht="15.75" customHeight="1">
      <c r="J424" s="42"/>
    </row>
    <row r="425" ht="15.75" customHeight="1">
      <c r="J425" s="42"/>
    </row>
    <row r="426" ht="15.75" customHeight="1">
      <c r="J426" s="42"/>
    </row>
    <row r="427" ht="15.75" customHeight="1">
      <c r="J427" s="42"/>
    </row>
    <row r="428" ht="15.75" customHeight="1">
      <c r="J428" s="42"/>
    </row>
    <row r="429" ht="15.75" customHeight="1">
      <c r="J429" s="42"/>
    </row>
    <row r="430" ht="15.75" customHeight="1">
      <c r="J430" s="42"/>
    </row>
    <row r="431" ht="15.75" customHeight="1">
      <c r="J431" s="42"/>
    </row>
    <row r="432" ht="15.75" customHeight="1">
      <c r="J432" s="42"/>
    </row>
    <row r="433" ht="15.75" customHeight="1">
      <c r="J433" s="42"/>
    </row>
    <row r="434" ht="15.75" customHeight="1">
      <c r="J434" s="42"/>
    </row>
    <row r="435" ht="15.75" customHeight="1">
      <c r="J435" s="42"/>
    </row>
    <row r="436" ht="15.75" customHeight="1">
      <c r="J436" s="42"/>
    </row>
    <row r="437" ht="15.75" customHeight="1">
      <c r="J437" s="42"/>
    </row>
    <row r="438" ht="15.75" customHeight="1">
      <c r="J438" s="42"/>
    </row>
    <row r="439" ht="15.75" customHeight="1">
      <c r="J439" s="42"/>
    </row>
    <row r="440" ht="15.75" customHeight="1">
      <c r="J440" s="42"/>
    </row>
    <row r="441" ht="15.75" customHeight="1">
      <c r="J441" s="42"/>
    </row>
    <row r="442" ht="15.75" customHeight="1">
      <c r="J442" s="42"/>
    </row>
    <row r="443" ht="15.75" customHeight="1">
      <c r="J443" s="42"/>
    </row>
    <row r="444" ht="15.75" customHeight="1">
      <c r="J444" s="42"/>
    </row>
    <row r="445" ht="15.75" customHeight="1">
      <c r="J445" s="42"/>
    </row>
    <row r="446" ht="15.75" customHeight="1">
      <c r="J446" s="42"/>
    </row>
    <row r="447" ht="15.75" customHeight="1">
      <c r="J447" s="42"/>
    </row>
    <row r="448" ht="15.75" customHeight="1">
      <c r="J448" s="42"/>
    </row>
    <row r="449" ht="15.75" customHeight="1">
      <c r="J449" s="42"/>
    </row>
    <row r="450" ht="15.75" customHeight="1">
      <c r="J450" s="42"/>
    </row>
    <row r="451" ht="15.75" customHeight="1">
      <c r="J451" s="42"/>
    </row>
    <row r="452" ht="15.75" customHeight="1">
      <c r="J452" s="42"/>
    </row>
    <row r="453" ht="15.75" customHeight="1">
      <c r="J453" s="42"/>
    </row>
    <row r="454" ht="15.75" customHeight="1">
      <c r="J454" s="42"/>
    </row>
    <row r="455" ht="15.75" customHeight="1">
      <c r="J455" s="42"/>
    </row>
    <row r="456" ht="15.75" customHeight="1">
      <c r="J456" s="42"/>
    </row>
    <row r="457" ht="15.75" customHeight="1">
      <c r="J457" s="42"/>
    </row>
    <row r="458" ht="15.75" customHeight="1">
      <c r="J458" s="42"/>
    </row>
    <row r="459" ht="15.75" customHeight="1">
      <c r="J459" s="42"/>
    </row>
    <row r="460" ht="15.75" customHeight="1">
      <c r="J460" s="42"/>
    </row>
    <row r="461" ht="15.75" customHeight="1">
      <c r="J461" s="42"/>
    </row>
    <row r="462" ht="15.75" customHeight="1">
      <c r="J462" s="42"/>
    </row>
    <row r="463" ht="15.75" customHeight="1">
      <c r="J463" s="42"/>
    </row>
    <row r="464" ht="15.75" customHeight="1">
      <c r="J464" s="42"/>
    </row>
    <row r="465" ht="15.75" customHeight="1">
      <c r="J465" s="42"/>
    </row>
    <row r="466" ht="15.75" customHeight="1">
      <c r="J466" s="42"/>
    </row>
    <row r="467" ht="15.75" customHeight="1">
      <c r="J467" s="42"/>
    </row>
    <row r="468" ht="15.75" customHeight="1">
      <c r="J468" s="42"/>
    </row>
    <row r="469" ht="15.75" customHeight="1">
      <c r="J469" s="42"/>
    </row>
    <row r="470" ht="15.75" customHeight="1">
      <c r="J470" s="42"/>
    </row>
    <row r="471" ht="15.75" customHeight="1">
      <c r="J471" s="42"/>
    </row>
    <row r="472" ht="15.75" customHeight="1">
      <c r="J472" s="42"/>
    </row>
    <row r="473" ht="15.75" customHeight="1">
      <c r="J473" s="42"/>
    </row>
    <row r="474" ht="15.75" customHeight="1">
      <c r="J474" s="42"/>
    </row>
    <row r="475" ht="15.75" customHeight="1">
      <c r="J475" s="42"/>
    </row>
    <row r="476" ht="15.75" customHeight="1">
      <c r="J476" s="42"/>
    </row>
    <row r="477" ht="15.75" customHeight="1">
      <c r="J477" s="42"/>
    </row>
    <row r="478" ht="15.75" customHeight="1">
      <c r="J478" s="42"/>
    </row>
    <row r="479" ht="15.75" customHeight="1">
      <c r="J479" s="42"/>
    </row>
    <row r="480" ht="15.75" customHeight="1">
      <c r="J480" s="42"/>
    </row>
    <row r="481" ht="15.75" customHeight="1">
      <c r="J481" s="42"/>
    </row>
    <row r="482" ht="15.75" customHeight="1">
      <c r="J482" s="42"/>
    </row>
    <row r="483" ht="15.75" customHeight="1">
      <c r="J483" s="42"/>
    </row>
    <row r="484" ht="15.75" customHeight="1">
      <c r="J484" s="42"/>
    </row>
    <row r="485" ht="15.75" customHeight="1">
      <c r="J485" s="42"/>
    </row>
    <row r="486" ht="15.75" customHeight="1">
      <c r="J486" s="42"/>
    </row>
    <row r="487" ht="15.75" customHeight="1">
      <c r="J487" s="42"/>
    </row>
    <row r="488" ht="15.75" customHeight="1">
      <c r="J488" s="42"/>
    </row>
    <row r="489" ht="15.75" customHeight="1">
      <c r="J489" s="42"/>
    </row>
    <row r="490" ht="15.75" customHeight="1">
      <c r="J490" s="42"/>
    </row>
    <row r="491" ht="15.75" customHeight="1">
      <c r="J491" s="42"/>
    </row>
    <row r="492" ht="15.75" customHeight="1">
      <c r="J492" s="42"/>
    </row>
    <row r="493" ht="15.75" customHeight="1">
      <c r="J493" s="42"/>
    </row>
    <row r="494" ht="15.75" customHeight="1">
      <c r="J494" s="42"/>
    </row>
    <row r="495" ht="15.75" customHeight="1">
      <c r="J495" s="42"/>
    </row>
    <row r="496" ht="15.75" customHeight="1">
      <c r="J496" s="42"/>
    </row>
    <row r="497" ht="15.75" customHeight="1">
      <c r="J497" s="42"/>
    </row>
    <row r="498" ht="15.75" customHeight="1">
      <c r="J498" s="42"/>
    </row>
    <row r="499" ht="15.75" customHeight="1">
      <c r="J499" s="42"/>
    </row>
    <row r="500" ht="15.75" customHeight="1">
      <c r="J500" s="42"/>
    </row>
    <row r="501" ht="15.75" customHeight="1">
      <c r="J501" s="42"/>
    </row>
    <row r="502" ht="15.75" customHeight="1">
      <c r="J502" s="42"/>
    </row>
    <row r="503" ht="15.75" customHeight="1">
      <c r="J503" s="42"/>
    </row>
    <row r="504" ht="15.75" customHeight="1">
      <c r="J504" s="42"/>
    </row>
    <row r="505" ht="15.75" customHeight="1">
      <c r="J505" s="42"/>
    </row>
    <row r="506" ht="15.75" customHeight="1">
      <c r="J506" s="42"/>
    </row>
    <row r="507" ht="15.75" customHeight="1">
      <c r="J507" s="42"/>
    </row>
    <row r="508" ht="15.75" customHeight="1">
      <c r="J508" s="42"/>
    </row>
    <row r="509" ht="15.75" customHeight="1">
      <c r="J509" s="42"/>
    </row>
    <row r="510" ht="15.75" customHeight="1">
      <c r="J510" s="42"/>
    </row>
    <row r="511" ht="15.75" customHeight="1">
      <c r="J511" s="42"/>
    </row>
    <row r="512" ht="15.75" customHeight="1">
      <c r="J512" s="42"/>
    </row>
    <row r="513" ht="15.75" customHeight="1">
      <c r="J513" s="42"/>
    </row>
    <row r="514" ht="15.75" customHeight="1">
      <c r="J514" s="42"/>
    </row>
    <row r="515" ht="15.75" customHeight="1">
      <c r="J515" s="42"/>
    </row>
    <row r="516" ht="15.75" customHeight="1">
      <c r="J516" s="42"/>
    </row>
    <row r="517" ht="15.75" customHeight="1">
      <c r="J517" s="42"/>
    </row>
    <row r="518" ht="15.75" customHeight="1">
      <c r="J518" s="42"/>
    </row>
    <row r="519" ht="15.75" customHeight="1">
      <c r="J519" s="42"/>
    </row>
    <row r="520" ht="15.75" customHeight="1">
      <c r="J520" s="42"/>
    </row>
    <row r="521" ht="15.75" customHeight="1">
      <c r="J521" s="42"/>
    </row>
    <row r="522" ht="15.75" customHeight="1">
      <c r="J522" s="42"/>
    </row>
    <row r="523" ht="15.75" customHeight="1">
      <c r="J523" s="42"/>
    </row>
    <row r="524" ht="15.75" customHeight="1">
      <c r="J524" s="42"/>
    </row>
    <row r="525" ht="15.75" customHeight="1">
      <c r="J525" s="42"/>
    </row>
    <row r="526" ht="15.75" customHeight="1">
      <c r="J526" s="42"/>
    </row>
    <row r="527" ht="15.75" customHeight="1">
      <c r="J527" s="42"/>
    </row>
    <row r="528" ht="15.75" customHeight="1">
      <c r="J528" s="42"/>
    </row>
    <row r="529" ht="15.75" customHeight="1">
      <c r="J529" s="42"/>
    </row>
    <row r="530" ht="15.75" customHeight="1">
      <c r="J530" s="42"/>
    </row>
    <row r="531" ht="15.75" customHeight="1">
      <c r="J531" s="42"/>
    </row>
    <row r="532" ht="15.75" customHeight="1">
      <c r="J532" s="42"/>
    </row>
    <row r="533" ht="15.75" customHeight="1">
      <c r="J533" s="42"/>
    </row>
    <row r="534" ht="15.75" customHeight="1">
      <c r="J534" s="42"/>
    </row>
    <row r="535" ht="15.75" customHeight="1">
      <c r="J535" s="42"/>
    </row>
    <row r="536" ht="15.75" customHeight="1">
      <c r="J536" s="42"/>
    </row>
    <row r="537" ht="15.75" customHeight="1">
      <c r="J537" s="42"/>
    </row>
    <row r="538" ht="15.75" customHeight="1">
      <c r="J538" s="42"/>
    </row>
    <row r="539" ht="15.75" customHeight="1">
      <c r="J539" s="42"/>
    </row>
    <row r="540" ht="15.75" customHeight="1">
      <c r="J540" s="42"/>
    </row>
    <row r="541" ht="15.75" customHeight="1">
      <c r="J541" s="42"/>
    </row>
    <row r="542" ht="15.75" customHeight="1">
      <c r="J542" s="42"/>
    </row>
    <row r="543" ht="15.75" customHeight="1">
      <c r="J543" s="42"/>
    </row>
    <row r="544" ht="15.75" customHeight="1">
      <c r="J544" s="42"/>
    </row>
    <row r="545" ht="15.75" customHeight="1">
      <c r="J545" s="42"/>
    </row>
    <row r="546" ht="15.75" customHeight="1">
      <c r="J546" s="42"/>
    </row>
    <row r="547" ht="15.75" customHeight="1">
      <c r="J547" s="42"/>
    </row>
    <row r="548" ht="15.75" customHeight="1">
      <c r="J548" s="42"/>
    </row>
    <row r="549" ht="15.75" customHeight="1">
      <c r="J549" s="42"/>
    </row>
    <row r="550" ht="15.75" customHeight="1">
      <c r="J550" s="42"/>
    </row>
    <row r="551" ht="15.75" customHeight="1">
      <c r="J551" s="42"/>
    </row>
    <row r="552" ht="15.75" customHeight="1">
      <c r="J552" s="42"/>
    </row>
    <row r="553" ht="15.75" customHeight="1">
      <c r="J553" s="42"/>
    </row>
    <row r="554" ht="15.75" customHeight="1">
      <c r="J554" s="42"/>
    </row>
    <row r="555" ht="15.75" customHeight="1">
      <c r="J555" s="42"/>
    </row>
    <row r="556" ht="15.75" customHeight="1">
      <c r="J556" s="42"/>
    </row>
    <row r="557" ht="15.75" customHeight="1">
      <c r="J557" s="42"/>
    </row>
    <row r="558" ht="15.75" customHeight="1">
      <c r="J558" s="42"/>
    </row>
    <row r="559" ht="15.75" customHeight="1">
      <c r="J559" s="42"/>
    </row>
    <row r="560" ht="15.75" customHeight="1">
      <c r="J560" s="42"/>
    </row>
    <row r="561" ht="15.75" customHeight="1">
      <c r="J561" s="42"/>
    </row>
    <row r="562" ht="15.75" customHeight="1">
      <c r="J562" s="42"/>
    </row>
    <row r="563" ht="15.75" customHeight="1">
      <c r="J563" s="42"/>
    </row>
    <row r="564" ht="15.75" customHeight="1">
      <c r="J564" s="42"/>
    </row>
    <row r="565" ht="15.75" customHeight="1">
      <c r="J565" s="42"/>
    </row>
    <row r="566" ht="15.75" customHeight="1">
      <c r="J566" s="42"/>
    </row>
    <row r="567" ht="15.75" customHeight="1">
      <c r="J567" s="42"/>
    </row>
    <row r="568" ht="15.75" customHeight="1">
      <c r="J568" s="42"/>
    </row>
    <row r="569" ht="15.75" customHeight="1">
      <c r="J569" s="42"/>
    </row>
    <row r="570" ht="15.75" customHeight="1">
      <c r="J570" s="42"/>
    </row>
    <row r="571" ht="15.75" customHeight="1">
      <c r="J571" s="42"/>
    </row>
    <row r="572" ht="15.75" customHeight="1">
      <c r="J572" s="42"/>
    </row>
    <row r="573" ht="15.75" customHeight="1">
      <c r="J573" s="42"/>
    </row>
    <row r="574" ht="15.75" customHeight="1">
      <c r="J574" s="42"/>
    </row>
    <row r="575" ht="15.75" customHeight="1">
      <c r="J575" s="42"/>
    </row>
    <row r="576" ht="15.75" customHeight="1">
      <c r="J576" s="42"/>
    </row>
    <row r="577" ht="15.75" customHeight="1">
      <c r="J577" s="42"/>
    </row>
    <row r="578" ht="15.75" customHeight="1">
      <c r="J578" s="42"/>
    </row>
    <row r="579" ht="15.75" customHeight="1">
      <c r="J579" s="42"/>
    </row>
    <row r="580" ht="15.75" customHeight="1">
      <c r="J580" s="42"/>
    </row>
    <row r="581" ht="15.75" customHeight="1">
      <c r="J581" s="42"/>
    </row>
    <row r="582" ht="15.75" customHeight="1">
      <c r="J582" s="42"/>
    </row>
    <row r="583" ht="15.75" customHeight="1">
      <c r="J583" s="42"/>
    </row>
    <row r="584" ht="15.75" customHeight="1">
      <c r="J584" s="42"/>
    </row>
    <row r="585" ht="15.75" customHeight="1">
      <c r="J585" s="42"/>
    </row>
    <row r="586" ht="15.75" customHeight="1">
      <c r="J586" s="42"/>
    </row>
    <row r="587" ht="15.75" customHeight="1">
      <c r="J587" s="42"/>
    </row>
    <row r="588" ht="15.75" customHeight="1">
      <c r="J588" s="42"/>
    </row>
    <row r="589" ht="15.75" customHeight="1">
      <c r="J589" s="42"/>
    </row>
    <row r="590" ht="15.75" customHeight="1">
      <c r="J590" s="42"/>
    </row>
    <row r="591" ht="15.75" customHeight="1">
      <c r="J591" s="42"/>
    </row>
    <row r="592" ht="15.75" customHeight="1">
      <c r="J592" s="42"/>
    </row>
    <row r="593" ht="15.75" customHeight="1">
      <c r="J593" s="42"/>
    </row>
    <row r="594" ht="15.75" customHeight="1">
      <c r="J594" s="42"/>
    </row>
    <row r="595" ht="15.75" customHeight="1">
      <c r="J595" s="42"/>
    </row>
    <row r="596" ht="15.75" customHeight="1">
      <c r="J596" s="42"/>
    </row>
    <row r="597" ht="15.75" customHeight="1">
      <c r="J597" s="42"/>
    </row>
    <row r="598" ht="15.75" customHeight="1">
      <c r="J598" s="42"/>
    </row>
    <row r="599" ht="15.75" customHeight="1">
      <c r="J599" s="42"/>
    </row>
    <row r="600" ht="15.75" customHeight="1">
      <c r="J600" s="42"/>
    </row>
    <row r="601" ht="15.75" customHeight="1">
      <c r="J601" s="42"/>
    </row>
    <row r="602" ht="15.75" customHeight="1">
      <c r="J602" s="42"/>
    </row>
    <row r="603" ht="15.75" customHeight="1">
      <c r="J603" s="42"/>
    </row>
    <row r="604" ht="15.75" customHeight="1">
      <c r="J604" s="42"/>
    </row>
    <row r="605" ht="15.75" customHeight="1">
      <c r="J605" s="42"/>
    </row>
    <row r="606" ht="15.75" customHeight="1">
      <c r="J606" s="42"/>
    </row>
    <row r="607" ht="15.75" customHeight="1">
      <c r="J607" s="42"/>
    </row>
    <row r="608" ht="15.75" customHeight="1">
      <c r="J608" s="42"/>
    </row>
    <row r="609" ht="15.75" customHeight="1">
      <c r="J609" s="42"/>
    </row>
    <row r="610" ht="15.75" customHeight="1">
      <c r="J610" s="42"/>
    </row>
    <row r="611" ht="15.75" customHeight="1">
      <c r="J611" s="42"/>
    </row>
    <row r="612" ht="15.75" customHeight="1">
      <c r="J612" s="42"/>
    </row>
    <row r="613" ht="15.75" customHeight="1">
      <c r="J613" s="42"/>
    </row>
    <row r="614" ht="15.75" customHeight="1">
      <c r="J614" s="42"/>
    </row>
    <row r="615" ht="15.75" customHeight="1">
      <c r="J615" s="42"/>
    </row>
    <row r="616" ht="15.75" customHeight="1">
      <c r="J616" s="42"/>
    </row>
    <row r="617" ht="15.75" customHeight="1">
      <c r="J617" s="42"/>
    </row>
    <row r="618" ht="15.75" customHeight="1">
      <c r="J618" s="42"/>
    </row>
    <row r="619" ht="15.75" customHeight="1">
      <c r="J619" s="42"/>
    </row>
    <row r="620" ht="15.75" customHeight="1">
      <c r="J620" s="42"/>
    </row>
    <row r="621" ht="15.75" customHeight="1">
      <c r="J621" s="42"/>
    </row>
    <row r="622" ht="15.75" customHeight="1">
      <c r="J622" s="42"/>
    </row>
    <row r="623" ht="15.75" customHeight="1">
      <c r="J623" s="42"/>
    </row>
    <row r="624" ht="15.75" customHeight="1">
      <c r="J624" s="42"/>
    </row>
    <row r="625" ht="15.75" customHeight="1">
      <c r="J625" s="42"/>
    </row>
    <row r="626" ht="15.75" customHeight="1">
      <c r="J626" s="42"/>
    </row>
    <row r="627" ht="15.75" customHeight="1">
      <c r="J627" s="42"/>
    </row>
    <row r="628" ht="15.75" customHeight="1">
      <c r="J628" s="42"/>
    </row>
    <row r="629" ht="15.75" customHeight="1">
      <c r="J629" s="42"/>
    </row>
    <row r="630" ht="15.75" customHeight="1">
      <c r="J630" s="42"/>
    </row>
    <row r="631" ht="15.75" customHeight="1">
      <c r="J631" s="42"/>
    </row>
    <row r="632" ht="15.75" customHeight="1">
      <c r="J632" s="42"/>
    </row>
    <row r="633" ht="15.75" customHeight="1">
      <c r="J633" s="42"/>
    </row>
    <row r="634" ht="15.75" customHeight="1">
      <c r="J634" s="42"/>
    </row>
    <row r="635" ht="15.75" customHeight="1">
      <c r="J635" s="42"/>
    </row>
    <row r="636" ht="15.75" customHeight="1">
      <c r="J636" s="42"/>
    </row>
    <row r="637" ht="15.75" customHeight="1">
      <c r="J637" s="42"/>
    </row>
    <row r="638" ht="15.75" customHeight="1">
      <c r="J638" s="42"/>
    </row>
    <row r="639" ht="15.75" customHeight="1">
      <c r="J639" s="42"/>
    </row>
    <row r="640" ht="15.75" customHeight="1">
      <c r="J640" s="42"/>
    </row>
    <row r="641" ht="15.75" customHeight="1">
      <c r="J641" s="42"/>
    </row>
    <row r="642" ht="15.75" customHeight="1">
      <c r="J642" s="42"/>
    </row>
    <row r="643" ht="15.75" customHeight="1">
      <c r="J643" s="42"/>
    </row>
    <row r="644" ht="15.75" customHeight="1">
      <c r="J644" s="42"/>
    </row>
    <row r="645" ht="15.75" customHeight="1">
      <c r="J645" s="42"/>
    </row>
    <row r="646" ht="15.75" customHeight="1">
      <c r="J646" s="42"/>
    </row>
    <row r="647" ht="15.75" customHeight="1">
      <c r="J647" s="42"/>
    </row>
    <row r="648" ht="15.75" customHeight="1">
      <c r="J648" s="42"/>
    </row>
    <row r="649" ht="15.75" customHeight="1">
      <c r="J649" s="42"/>
    </row>
    <row r="650" ht="15.75" customHeight="1">
      <c r="J650" s="42"/>
    </row>
    <row r="651" ht="15.75" customHeight="1">
      <c r="J651" s="42"/>
    </row>
    <row r="652" ht="15.75" customHeight="1">
      <c r="J652" s="42"/>
    </row>
    <row r="653" ht="15.75" customHeight="1">
      <c r="J653" s="42"/>
    </row>
    <row r="654" ht="15.75" customHeight="1">
      <c r="J654" s="42"/>
    </row>
    <row r="655" ht="15.75" customHeight="1">
      <c r="J655" s="42"/>
    </row>
    <row r="656" ht="15.75" customHeight="1">
      <c r="J656" s="42"/>
    </row>
    <row r="657" ht="15.75" customHeight="1">
      <c r="J657" s="42"/>
    </row>
    <row r="658" ht="15.75" customHeight="1">
      <c r="J658" s="42"/>
    </row>
    <row r="659" ht="15.75" customHeight="1">
      <c r="J659" s="42"/>
    </row>
    <row r="660" ht="15.75" customHeight="1">
      <c r="J660" s="42"/>
    </row>
    <row r="661" ht="15.75" customHeight="1">
      <c r="J661" s="42"/>
    </row>
    <row r="662" ht="15.75" customHeight="1">
      <c r="J662" s="42"/>
    </row>
    <row r="663" ht="15.75" customHeight="1">
      <c r="J663" s="42"/>
    </row>
    <row r="664" ht="15.75" customHeight="1">
      <c r="J664" s="42"/>
    </row>
    <row r="665" ht="15.75" customHeight="1">
      <c r="J665" s="42"/>
    </row>
    <row r="666" ht="15.75" customHeight="1">
      <c r="J666" s="42"/>
    </row>
    <row r="667" ht="15.75" customHeight="1">
      <c r="J667" s="42"/>
    </row>
    <row r="668" ht="15.75" customHeight="1">
      <c r="J668" s="42"/>
    </row>
    <row r="669" ht="15.75" customHeight="1">
      <c r="J669" s="42"/>
    </row>
    <row r="670" ht="15.75" customHeight="1">
      <c r="J670" s="42"/>
    </row>
    <row r="671" ht="15.75" customHeight="1">
      <c r="J671" s="42"/>
    </row>
    <row r="672" ht="15.75" customHeight="1">
      <c r="J672" s="42"/>
    </row>
    <row r="673" ht="15.75" customHeight="1">
      <c r="J673" s="42"/>
    </row>
    <row r="674" ht="15.75" customHeight="1">
      <c r="J674" s="42"/>
    </row>
    <row r="675" ht="15.75" customHeight="1">
      <c r="J675" s="42"/>
    </row>
    <row r="676" ht="15.75" customHeight="1">
      <c r="J676" s="42"/>
    </row>
    <row r="677" ht="15.75" customHeight="1">
      <c r="J677" s="42"/>
    </row>
    <row r="678" ht="15.75" customHeight="1">
      <c r="J678" s="42"/>
    </row>
    <row r="679" ht="15.75" customHeight="1">
      <c r="J679" s="42"/>
    </row>
    <row r="680" ht="15.75" customHeight="1">
      <c r="J680" s="42"/>
    </row>
    <row r="681" ht="15.75" customHeight="1">
      <c r="J681" s="42"/>
    </row>
    <row r="682" ht="15.75" customHeight="1">
      <c r="J682" s="42"/>
    </row>
    <row r="683" ht="15.75" customHeight="1">
      <c r="J683" s="42"/>
    </row>
    <row r="684" ht="15.75" customHeight="1">
      <c r="J684" s="42"/>
    </row>
    <row r="685" ht="15.75" customHeight="1">
      <c r="J685" s="42"/>
    </row>
    <row r="686" ht="15.75" customHeight="1">
      <c r="J686" s="42"/>
    </row>
    <row r="687" ht="15.75" customHeight="1">
      <c r="J687" s="42"/>
    </row>
    <row r="688" ht="15.75" customHeight="1">
      <c r="J688" s="42"/>
    </row>
    <row r="689" ht="15.75" customHeight="1">
      <c r="J689" s="42"/>
    </row>
    <row r="690" ht="15.75" customHeight="1">
      <c r="J690" s="42"/>
    </row>
    <row r="691" ht="15.75" customHeight="1">
      <c r="J691" s="42"/>
    </row>
    <row r="692" ht="15.75" customHeight="1">
      <c r="J692" s="42"/>
    </row>
    <row r="693" ht="15.75" customHeight="1">
      <c r="J693" s="42"/>
    </row>
    <row r="694" ht="15.75" customHeight="1">
      <c r="J694" s="42"/>
    </row>
    <row r="695" ht="15.75" customHeight="1">
      <c r="J695" s="42"/>
    </row>
    <row r="696" ht="15.75" customHeight="1">
      <c r="J696" s="42"/>
    </row>
    <row r="697" ht="15.75" customHeight="1">
      <c r="J697" s="42"/>
    </row>
    <row r="698" ht="15.75" customHeight="1">
      <c r="J698" s="42"/>
    </row>
    <row r="699" ht="15.75" customHeight="1">
      <c r="J699" s="42"/>
    </row>
    <row r="700" ht="15.75" customHeight="1">
      <c r="J700" s="42"/>
    </row>
    <row r="701" ht="15.75" customHeight="1">
      <c r="J701" s="42"/>
    </row>
    <row r="702" ht="15.75" customHeight="1">
      <c r="J702" s="42"/>
    </row>
    <row r="703" ht="15.75" customHeight="1">
      <c r="J703" s="42"/>
    </row>
    <row r="704" ht="15.75" customHeight="1">
      <c r="J704" s="42"/>
    </row>
    <row r="705" ht="15.75" customHeight="1">
      <c r="J705" s="42"/>
    </row>
    <row r="706" ht="15.75" customHeight="1">
      <c r="J706" s="42"/>
    </row>
    <row r="707" ht="15.75" customHeight="1">
      <c r="J707" s="42"/>
    </row>
    <row r="708" ht="15.75" customHeight="1">
      <c r="J708" s="42"/>
    </row>
    <row r="709" ht="15.75" customHeight="1">
      <c r="J709" s="42"/>
    </row>
    <row r="710" ht="15.75" customHeight="1">
      <c r="J710" s="42"/>
    </row>
    <row r="711" ht="15.75" customHeight="1">
      <c r="J711" s="42"/>
    </row>
    <row r="712" ht="15.75" customHeight="1">
      <c r="J712" s="42"/>
    </row>
    <row r="713" ht="15.75" customHeight="1">
      <c r="J713" s="42"/>
    </row>
    <row r="714" ht="15.75" customHeight="1">
      <c r="J714" s="42"/>
    </row>
    <row r="715" ht="15.75" customHeight="1">
      <c r="J715" s="42"/>
    </row>
    <row r="716" ht="15.75" customHeight="1">
      <c r="J716" s="42"/>
    </row>
    <row r="717" ht="15.75" customHeight="1">
      <c r="J717" s="42"/>
    </row>
    <row r="718" ht="15.75" customHeight="1">
      <c r="J718" s="42"/>
    </row>
    <row r="719" ht="15.75" customHeight="1">
      <c r="J719" s="42"/>
    </row>
    <row r="720" ht="15.75" customHeight="1">
      <c r="J720" s="42"/>
    </row>
    <row r="721" ht="15.75" customHeight="1">
      <c r="J721" s="42"/>
    </row>
    <row r="722" ht="15.75" customHeight="1">
      <c r="J722" s="42"/>
    </row>
    <row r="723" ht="15.75" customHeight="1">
      <c r="J723" s="42"/>
    </row>
    <row r="724" ht="15.75" customHeight="1">
      <c r="J724" s="42"/>
    </row>
    <row r="725" ht="15.75" customHeight="1">
      <c r="J725" s="42"/>
    </row>
    <row r="726" ht="15.75" customHeight="1">
      <c r="J726" s="42"/>
    </row>
    <row r="727" ht="15.75" customHeight="1">
      <c r="J727" s="42"/>
    </row>
    <row r="728" ht="15.75" customHeight="1">
      <c r="J728" s="42"/>
    </row>
    <row r="729" ht="15.75" customHeight="1">
      <c r="J729" s="42"/>
    </row>
    <row r="730" ht="15.75" customHeight="1">
      <c r="J730" s="42"/>
    </row>
    <row r="731" ht="15.75" customHeight="1">
      <c r="J731" s="42"/>
    </row>
    <row r="732" ht="15.75" customHeight="1">
      <c r="J732" s="42"/>
    </row>
    <row r="733" ht="15.75" customHeight="1">
      <c r="J733" s="42"/>
    </row>
    <row r="734" ht="15.75" customHeight="1">
      <c r="J734" s="42"/>
    </row>
    <row r="735" ht="15.75" customHeight="1">
      <c r="J735" s="42"/>
    </row>
    <row r="736" ht="15.75" customHeight="1">
      <c r="J736" s="42"/>
    </row>
    <row r="737" ht="15.75" customHeight="1">
      <c r="J737" s="42"/>
    </row>
    <row r="738" ht="15.75" customHeight="1">
      <c r="J738" s="42"/>
    </row>
    <row r="739" ht="15.75" customHeight="1">
      <c r="J739" s="42"/>
    </row>
    <row r="740" ht="15.75" customHeight="1">
      <c r="J740" s="42"/>
    </row>
    <row r="741" ht="15.75" customHeight="1">
      <c r="J741" s="42"/>
    </row>
    <row r="742" ht="15.75" customHeight="1">
      <c r="J742" s="42"/>
    </row>
    <row r="743" ht="15.75" customHeight="1">
      <c r="J743" s="42"/>
    </row>
    <row r="744" ht="15.75" customHeight="1">
      <c r="J744" s="42"/>
    </row>
    <row r="745" ht="15.75" customHeight="1">
      <c r="J745" s="42"/>
    </row>
    <row r="746" ht="15.75" customHeight="1">
      <c r="J746" s="42"/>
    </row>
    <row r="747" ht="15.75" customHeight="1">
      <c r="J747" s="42"/>
    </row>
    <row r="748" ht="15.75" customHeight="1">
      <c r="J748" s="42"/>
    </row>
    <row r="749" ht="15.75" customHeight="1">
      <c r="J749" s="42"/>
    </row>
    <row r="750" ht="15.75" customHeight="1">
      <c r="J750" s="42"/>
    </row>
    <row r="751" ht="15.75" customHeight="1">
      <c r="J751" s="42"/>
    </row>
    <row r="752" ht="15.75" customHeight="1">
      <c r="J752" s="42"/>
    </row>
    <row r="753" ht="15.75" customHeight="1">
      <c r="J753" s="42"/>
    </row>
    <row r="754" ht="15.75" customHeight="1">
      <c r="J754" s="42"/>
    </row>
    <row r="755" ht="15.75" customHeight="1">
      <c r="J755" s="42"/>
    </row>
    <row r="756" ht="15.75" customHeight="1">
      <c r="J756" s="42"/>
    </row>
    <row r="757" ht="15.75" customHeight="1">
      <c r="J757" s="42"/>
    </row>
    <row r="758" ht="15.75" customHeight="1">
      <c r="J758" s="42"/>
    </row>
    <row r="759" ht="15.75" customHeight="1">
      <c r="J759" s="42"/>
    </row>
    <row r="760" ht="15.75" customHeight="1">
      <c r="J760" s="42"/>
    </row>
    <row r="761" ht="15.75" customHeight="1">
      <c r="J761" s="42"/>
    </row>
    <row r="762" ht="15.75" customHeight="1">
      <c r="J762" s="42"/>
    </row>
    <row r="763" ht="15.75" customHeight="1">
      <c r="J763" s="42"/>
    </row>
    <row r="764" ht="15.75" customHeight="1">
      <c r="J764" s="42"/>
    </row>
    <row r="765" ht="15.75" customHeight="1">
      <c r="J765" s="42"/>
    </row>
    <row r="766" ht="15.75" customHeight="1">
      <c r="J766" s="42"/>
    </row>
    <row r="767" ht="15.75" customHeight="1">
      <c r="J767" s="42"/>
    </row>
    <row r="768" ht="15.75" customHeight="1">
      <c r="J768" s="42"/>
    </row>
    <row r="769" ht="15.75" customHeight="1">
      <c r="J769" s="42"/>
    </row>
    <row r="770" ht="15.75" customHeight="1">
      <c r="J770" s="42"/>
    </row>
    <row r="771" ht="15.75" customHeight="1">
      <c r="J771" s="42"/>
    </row>
    <row r="772" ht="15.75" customHeight="1">
      <c r="J772" s="42"/>
    </row>
    <row r="773" ht="15.75" customHeight="1">
      <c r="J773" s="42"/>
    </row>
    <row r="774" ht="15.75" customHeight="1">
      <c r="J774" s="42"/>
    </row>
    <row r="775" ht="15.75" customHeight="1">
      <c r="J775" s="42"/>
    </row>
    <row r="776" ht="15.75" customHeight="1">
      <c r="J776" s="42"/>
    </row>
    <row r="777" ht="15.75" customHeight="1">
      <c r="J777" s="42"/>
    </row>
    <row r="778" ht="15.75" customHeight="1">
      <c r="J778" s="42"/>
    </row>
    <row r="779" ht="15.75" customHeight="1">
      <c r="J779" s="42"/>
    </row>
    <row r="780" ht="15.75" customHeight="1">
      <c r="J780" s="42"/>
    </row>
    <row r="781" ht="15.75" customHeight="1">
      <c r="J781" s="42"/>
    </row>
    <row r="782" ht="15.75" customHeight="1">
      <c r="J782" s="42"/>
    </row>
    <row r="783" ht="15.75" customHeight="1">
      <c r="J783" s="42"/>
    </row>
    <row r="784" ht="15.75" customHeight="1">
      <c r="J784" s="42"/>
    </row>
    <row r="785" ht="15.75" customHeight="1">
      <c r="J785" s="42"/>
    </row>
    <row r="786" ht="15.75" customHeight="1">
      <c r="J786" s="42"/>
    </row>
    <row r="787" ht="15.75" customHeight="1">
      <c r="J787" s="42"/>
    </row>
    <row r="788" ht="15.75" customHeight="1">
      <c r="J788" s="42"/>
    </row>
    <row r="789" ht="15.75" customHeight="1">
      <c r="J789" s="42"/>
    </row>
    <row r="790" ht="15.75" customHeight="1">
      <c r="J790" s="42"/>
    </row>
    <row r="791" ht="15.75" customHeight="1">
      <c r="J791" s="42"/>
    </row>
    <row r="792" ht="15.75" customHeight="1">
      <c r="J792" s="42"/>
    </row>
    <row r="793" ht="15.75" customHeight="1">
      <c r="J793" s="42"/>
    </row>
    <row r="794" ht="15.75" customHeight="1">
      <c r="J794" s="42"/>
    </row>
    <row r="795" ht="15.75" customHeight="1">
      <c r="J795" s="42"/>
    </row>
    <row r="796" ht="15.75" customHeight="1">
      <c r="J796" s="42"/>
    </row>
    <row r="797" ht="15.75" customHeight="1">
      <c r="J797" s="42"/>
    </row>
    <row r="798" ht="15.75" customHeight="1">
      <c r="J798" s="42"/>
    </row>
    <row r="799" ht="15.75" customHeight="1">
      <c r="J799" s="42"/>
    </row>
    <row r="800" ht="15.75" customHeight="1">
      <c r="J800" s="42"/>
    </row>
    <row r="801" ht="15.75" customHeight="1">
      <c r="J801" s="42"/>
    </row>
    <row r="802" ht="15.75" customHeight="1">
      <c r="J802" s="42"/>
    </row>
    <row r="803" ht="15.75" customHeight="1">
      <c r="J803" s="42"/>
    </row>
    <row r="804" ht="15.75" customHeight="1">
      <c r="J804" s="42"/>
    </row>
    <row r="805" ht="15.75" customHeight="1">
      <c r="J805" s="42"/>
    </row>
    <row r="806" ht="15.75" customHeight="1">
      <c r="J806" s="42"/>
    </row>
    <row r="807" ht="15.75" customHeight="1">
      <c r="J807" s="42"/>
    </row>
    <row r="808" ht="15.75" customHeight="1">
      <c r="J808" s="42"/>
    </row>
    <row r="809" ht="15.75" customHeight="1">
      <c r="J809" s="42"/>
    </row>
    <row r="810" ht="15.75" customHeight="1">
      <c r="J810" s="42"/>
    </row>
    <row r="811" ht="15.75" customHeight="1">
      <c r="J811" s="42"/>
    </row>
    <row r="812" ht="15.75" customHeight="1">
      <c r="J812" s="42"/>
    </row>
    <row r="813" ht="15.75" customHeight="1">
      <c r="J813" s="42"/>
    </row>
    <row r="814" ht="15.75" customHeight="1">
      <c r="J814" s="42"/>
    </row>
    <row r="815" ht="15.75" customHeight="1">
      <c r="J815" s="42"/>
    </row>
    <row r="816" ht="15.75" customHeight="1">
      <c r="J816" s="42"/>
    </row>
    <row r="817" ht="15.75" customHeight="1">
      <c r="J817" s="42"/>
    </row>
    <row r="818" ht="15.75" customHeight="1">
      <c r="J818" s="42"/>
    </row>
    <row r="819" ht="15.75" customHeight="1">
      <c r="J819" s="42"/>
    </row>
    <row r="820" ht="15.75" customHeight="1">
      <c r="J820" s="42"/>
    </row>
    <row r="821" ht="15.75" customHeight="1">
      <c r="J821" s="42"/>
    </row>
    <row r="822" ht="15.75" customHeight="1">
      <c r="J822" s="42"/>
    </row>
    <row r="823" ht="15.75" customHeight="1">
      <c r="J823" s="42"/>
    </row>
    <row r="824" ht="15.75" customHeight="1">
      <c r="J824" s="42"/>
    </row>
    <row r="825" ht="15.75" customHeight="1">
      <c r="J825" s="42"/>
    </row>
  </sheetData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0"/>
  <sheetViews>
    <sheetView workbookViewId="0" topLeftCell="A1">
      <selection activeCell="K27" sqref="K27"/>
    </sheetView>
  </sheetViews>
  <sheetFormatPr defaultColWidth="9.140625" defaultRowHeight="12.75"/>
  <cols>
    <col min="1" max="1" width="0.5625" style="96" customWidth="1"/>
    <col min="2" max="2" width="5.57421875" style="143" customWidth="1"/>
    <col min="3" max="3" width="22.140625" style="143" customWidth="1"/>
    <col min="4" max="4" width="10.00390625" style="144" customWidth="1"/>
    <col min="5" max="5" width="10.28125" style="144" customWidth="1"/>
    <col min="6" max="6" width="10.421875" style="145" customWidth="1"/>
    <col min="7" max="7" width="12.00390625" style="145" customWidth="1"/>
    <col min="8" max="8" width="13.7109375" style="145" customWidth="1"/>
    <col min="9" max="9" width="11.140625" style="342" customWidth="1"/>
    <col min="10" max="11" width="12.140625" style="94" customWidth="1"/>
    <col min="12" max="16384" width="9.140625" style="96" customWidth="1"/>
  </cols>
  <sheetData>
    <row r="1" spans="9:11" ht="62.25" customHeight="1" thickBot="1">
      <c r="I1" s="124"/>
      <c r="J1" s="118"/>
      <c r="K1" s="118"/>
    </row>
    <row r="2" spans="2:12" ht="15" thickBot="1">
      <c r="B2" s="344" t="s">
        <v>0</v>
      </c>
      <c r="C2" s="345" t="s">
        <v>1</v>
      </c>
      <c r="D2" s="346">
        <v>36495</v>
      </c>
      <c r="E2" s="347">
        <v>36861</v>
      </c>
      <c r="F2" s="346">
        <v>37226</v>
      </c>
      <c r="G2" s="348">
        <v>37591</v>
      </c>
      <c r="H2" s="349">
        <v>37956</v>
      </c>
      <c r="I2" s="350">
        <v>38322</v>
      </c>
      <c r="J2" s="351">
        <v>38687</v>
      </c>
      <c r="K2" s="351">
        <v>39052</v>
      </c>
      <c r="L2" s="124"/>
    </row>
    <row r="3" spans="2:11" ht="15" thickTop="1">
      <c r="B3" s="352" t="s">
        <v>2</v>
      </c>
      <c r="C3" s="353" t="s">
        <v>3</v>
      </c>
      <c r="D3" s="354">
        <v>94.7</v>
      </c>
      <c r="E3" s="355">
        <v>145.1</v>
      </c>
      <c r="F3" s="356">
        <v>154.96</v>
      </c>
      <c r="G3" s="354">
        <v>156.83</v>
      </c>
      <c r="H3" s="357">
        <v>159</v>
      </c>
      <c r="I3" s="354">
        <v>155.17</v>
      </c>
      <c r="J3" s="358">
        <v>133.58</v>
      </c>
      <c r="K3" s="358">
        <v>127</v>
      </c>
    </row>
    <row r="4" spans="2:11" ht="14.25">
      <c r="B4" s="352" t="s">
        <v>4</v>
      </c>
      <c r="C4" s="353" t="s">
        <v>5</v>
      </c>
      <c r="D4" s="359">
        <v>9.9</v>
      </c>
      <c r="E4" s="359">
        <v>15.5</v>
      </c>
      <c r="F4" s="360">
        <v>37</v>
      </c>
      <c r="G4" s="359">
        <v>40.75</v>
      </c>
      <c r="H4" s="361">
        <v>47.58</v>
      </c>
      <c r="I4" s="359">
        <v>55.83</v>
      </c>
      <c r="J4" s="362">
        <v>66.5</v>
      </c>
      <c r="K4" s="362">
        <v>67.08</v>
      </c>
    </row>
    <row r="5" spans="2:12" ht="14.25">
      <c r="B5" s="352" t="s">
        <v>6</v>
      </c>
      <c r="C5" s="353" t="s">
        <v>7</v>
      </c>
      <c r="D5" s="359">
        <v>22.3</v>
      </c>
      <c r="E5" s="359">
        <v>24.6</v>
      </c>
      <c r="F5" s="360">
        <v>26.83</v>
      </c>
      <c r="G5" s="359">
        <v>35.5</v>
      </c>
      <c r="H5" s="361">
        <v>36.58</v>
      </c>
      <c r="I5" s="359">
        <v>22.92</v>
      </c>
      <c r="J5" s="362">
        <v>19.58</v>
      </c>
      <c r="K5" s="362">
        <v>16.33</v>
      </c>
      <c r="L5" s="124"/>
    </row>
    <row r="6" spans="2:11" ht="14.25">
      <c r="B6" s="352" t="s">
        <v>6</v>
      </c>
      <c r="C6" s="353" t="s">
        <v>8</v>
      </c>
      <c r="D6" s="359">
        <v>5.5</v>
      </c>
      <c r="E6" s="357">
        <v>6.1</v>
      </c>
      <c r="F6" s="360">
        <v>3.04</v>
      </c>
      <c r="G6" s="359">
        <v>10.42</v>
      </c>
      <c r="H6" s="361">
        <v>12.75</v>
      </c>
      <c r="I6" s="359">
        <v>14</v>
      </c>
      <c r="J6" s="362">
        <v>9.83</v>
      </c>
      <c r="K6" s="362">
        <v>8.42</v>
      </c>
    </row>
    <row r="7" spans="2:11" ht="14.25">
      <c r="B7" s="352" t="s">
        <v>6</v>
      </c>
      <c r="C7" s="353" t="s">
        <v>25</v>
      </c>
      <c r="D7" s="359">
        <v>7.3</v>
      </c>
      <c r="E7" s="357">
        <v>18.8</v>
      </c>
      <c r="F7" s="360">
        <v>10.5</v>
      </c>
      <c r="G7" s="359">
        <v>13.08</v>
      </c>
      <c r="H7" s="361">
        <v>20.75</v>
      </c>
      <c r="I7" s="359">
        <v>24.92</v>
      </c>
      <c r="J7" s="362">
        <v>32.25</v>
      </c>
      <c r="K7" s="362">
        <v>27.58</v>
      </c>
    </row>
    <row r="8" spans="2:11" ht="14.25">
      <c r="B8" s="352" t="s">
        <v>26</v>
      </c>
      <c r="C8" s="353" t="s">
        <v>9</v>
      </c>
      <c r="D8" s="359">
        <v>22.1</v>
      </c>
      <c r="E8" s="357">
        <v>25.5</v>
      </c>
      <c r="F8" s="360">
        <v>17.67</v>
      </c>
      <c r="G8" s="359">
        <v>35.83</v>
      </c>
      <c r="H8" s="361">
        <v>34.08</v>
      </c>
      <c r="I8" s="359">
        <v>28.12</v>
      </c>
      <c r="J8" s="362">
        <v>24.25</v>
      </c>
      <c r="K8" s="362">
        <v>13.42</v>
      </c>
    </row>
    <row r="9" spans="2:11" ht="14.25">
      <c r="B9" s="352" t="s">
        <v>6</v>
      </c>
      <c r="C9" s="353" t="s">
        <v>31</v>
      </c>
      <c r="D9" s="359">
        <v>49.4</v>
      </c>
      <c r="E9" s="357">
        <v>69.7</v>
      </c>
      <c r="F9" s="360">
        <v>66.17</v>
      </c>
      <c r="G9" s="359">
        <v>61.08</v>
      </c>
      <c r="H9" s="361">
        <v>59.5</v>
      </c>
      <c r="I9" s="359">
        <v>58.25</v>
      </c>
      <c r="J9" s="362">
        <v>63.08</v>
      </c>
      <c r="K9" s="362">
        <v>56</v>
      </c>
    </row>
    <row r="10" spans="2:11" ht="14.25">
      <c r="B10" s="352" t="s">
        <v>6</v>
      </c>
      <c r="C10" s="353" t="s">
        <v>32</v>
      </c>
      <c r="D10" s="359">
        <v>4.5</v>
      </c>
      <c r="E10" s="357">
        <v>4.4</v>
      </c>
      <c r="F10" s="360">
        <v>1.5</v>
      </c>
      <c r="G10" s="359">
        <v>2.5</v>
      </c>
      <c r="H10" s="361">
        <v>5.58</v>
      </c>
      <c r="I10" s="359">
        <v>3.25</v>
      </c>
      <c r="J10" s="362">
        <v>4</v>
      </c>
      <c r="K10" s="362">
        <v>5.5</v>
      </c>
    </row>
    <row r="11" spans="2:11" ht="14.25">
      <c r="B11" s="352" t="s">
        <v>6</v>
      </c>
      <c r="C11" s="363" t="s">
        <v>48</v>
      </c>
      <c r="D11" s="359">
        <v>8.4</v>
      </c>
      <c r="E11" s="357">
        <v>3.6</v>
      </c>
      <c r="F11" s="360">
        <v>4.75</v>
      </c>
      <c r="G11" s="359">
        <v>2.5</v>
      </c>
      <c r="H11" s="361">
        <v>8.67</v>
      </c>
      <c r="I11" s="359">
        <v>9.17</v>
      </c>
      <c r="J11" s="362">
        <v>8</v>
      </c>
      <c r="K11" s="362">
        <v>4.67</v>
      </c>
    </row>
    <row r="12" spans="2:11" ht="14.25">
      <c r="B12" s="352" t="s">
        <v>10</v>
      </c>
      <c r="C12" s="353" t="s">
        <v>11</v>
      </c>
      <c r="D12" s="359">
        <v>7.8</v>
      </c>
      <c r="E12" s="357">
        <v>9.5</v>
      </c>
      <c r="F12" s="360">
        <v>4.58</v>
      </c>
      <c r="G12" s="359">
        <v>7</v>
      </c>
      <c r="H12" s="361">
        <v>6.25</v>
      </c>
      <c r="I12" s="359">
        <v>3.42</v>
      </c>
      <c r="J12" s="362">
        <v>4.83</v>
      </c>
      <c r="K12" s="362">
        <v>4.42</v>
      </c>
    </row>
    <row r="13" spans="2:11" ht="14.25">
      <c r="B13" s="352" t="s">
        <v>10</v>
      </c>
      <c r="C13" s="353" t="s">
        <v>12</v>
      </c>
      <c r="D13" s="359">
        <v>5.7</v>
      </c>
      <c r="E13" s="357">
        <v>10.2</v>
      </c>
      <c r="F13" s="360">
        <v>6.92</v>
      </c>
      <c r="G13" s="359">
        <v>9.92</v>
      </c>
      <c r="H13" s="361">
        <v>6.25</v>
      </c>
      <c r="I13" s="359">
        <v>5.83</v>
      </c>
      <c r="J13" s="362">
        <v>18.5</v>
      </c>
      <c r="K13" s="362">
        <v>14.25</v>
      </c>
    </row>
    <row r="14" spans="2:11" ht="14.25">
      <c r="B14" s="352" t="s">
        <v>10</v>
      </c>
      <c r="C14" s="353" t="s">
        <v>13</v>
      </c>
      <c r="D14" s="359">
        <v>4</v>
      </c>
      <c r="E14" s="357">
        <v>2.8</v>
      </c>
      <c r="F14" s="360">
        <v>9.5</v>
      </c>
      <c r="G14" s="359">
        <v>10.58</v>
      </c>
      <c r="H14" s="361">
        <v>9.58</v>
      </c>
      <c r="I14" s="359">
        <v>14.75</v>
      </c>
      <c r="J14" s="362">
        <v>13.75</v>
      </c>
      <c r="K14" s="362">
        <v>4.85</v>
      </c>
    </row>
    <row r="15" spans="2:11" ht="14.25">
      <c r="B15" s="352" t="s">
        <v>34</v>
      </c>
      <c r="C15" s="353" t="s">
        <v>44</v>
      </c>
      <c r="D15" s="359">
        <v>10.3</v>
      </c>
      <c r="E15" s="357">
        <v>5.3</v>
      </c>
      <c r="F15" s="360">
        <v>12.92</v>
      </c>
      <c r="G15" s="359">
        <v>6.92</v>
      </c>
      <c r="H15" s="361">
        <v>11.75</v>
      </c>
      <c r="I15" s="359">
        <v>3.58</v>
      </c>
      <c r="J15" s="362">
        <v>9.08</v>
      </c>
      <c r="K15" s="362">
        <v>8.42</v>
      </c>
    </row>
    <row r="16" spans="2:11" ht="14.25">
      <c r="B16" s="352" t="s">
        <v>10</v>
      </c>
      <c r="C16" s="353" t="s">
        <v>14</v>
      </c>
      <c r="D16" s="359">
        <v>15.2</v>
      </c>
      <c r="E16" s="357">
        <v>14.2</v>
      </c>
      <c r="F16" s="360">
        <v>16.33</v>
      </c>
      <c r="G16" s="359">
        <v>21.58</v>
      </c>
      <c r="H16" s="361">
        <v>27</v>
      </c>
      <c r="I16" s="359">
        <v>42.25</v>
      </c>
      <c r="J16" s="362">
        <v>35.92</v>
      </c>
      <c r="K16" s="362">
        <v>29.5</v>
      </c>
    </row>
    <row r="17" spans="2:11" ht="14.25">
      <c r="B17" s="352" t="s">
        <v>29</v>
      </c>
      <c r="C17" s="353" t="s">
        <v>30</v>
      </c>
      <c r="D17" s="359">
        <v>0</v>
      </c>
      <c r="E17" s="357">
        <v>0</v>
      </c>
      <c r="F17" s="360">
        <v>0.5</v>
      </c>
      <c r="G17" s="359">
        <v>0.75</v>
      </c>
      <c r="H17" s="361">
        <v>1.08</v>
      </c>
      <c r="I17" s="359">
        <v>1.83</v>
      </c>
      <c r="J17" s="362">
        <v>2.33</v>
      </c>
      <c r="K17" s="362">
        <v>1.08</v>
      </c>
    </row>
    <row r="18" spans="2:11" ht="14.25">
      <c r="B18" s="352" t="s">
        <v>29</v>
      </c>
      <c r="C18" s="353" t="s">
        <v>45</v>
      </c>
      <c r="D18" s="359">
        <v>0</v>
      </c>
      <c r="E18" s="357">
        <v>0</v>
      </c>
      <c r="F18" s="360">
        <v>0</v>
      </c>
      <c r="G18" s="359">
        <v>0</v>
      </c>
      <c r="H18" s="361">
        <v>0</v>
      </c>
      <c r="I18" s="359">
        <v>0.25</v>
      </c>
      <c r="J18" s="362">
        <v>0.5</v>
      </c>
      <c r="K18" s="362">
        <v>0.5</v>
      </c>
    </row>
    <row r="19" spans="2:11" ht="14.25">
      <c r="B19" s="352" t="s">
        <v>29</v>
      </c>
      <c r="C19" s="353" t="s">
        <v>46</v>
      </c>
      <c r="D19" s="354" t="s">
        <v>38</v>
      </c>
      <c r="E19" s="360" t="s">
        <v>38</v>
      </c>
      <c r="F19" s="357" t="s">
        <v>38</v>
      </c>
      <c r="G19" s="357" t="s">
        <v>38</v>
      </c>
      <c r="H19" s="361">
        <v>0</v>
      </c>
      <c r="I19" s="359">
        <v>2.75</v>
      </c>
      <c r="J19" s="362">
        <v>1.25</v>
      </c>
      <c r="K19" s="362">
        <v>0.75</v>
      </c>
    </row>
    <row r="20" spans="2:11" ht="14.25">
      <c r="B20" s="352" t="s">
        <v>29</v>
      </c>
      <c r="C20" s="353" t="s">
        <v>47</v>
      </c>
      <c r="D20" s="354" t="s">
        <v>38</v>
      </c>
      <c r="E20" s="360" t="s">
        <v>38</v>
      </c>
      <c r="F20" s="357" t="s">
        <v>38</v>
      </c>
      <c r="G20" s="357" t="s">
        <v>38</v>
      </c>
      <c r="H20" s="361">
        <v>0</v>
      </c>
      <c r="I20" s="359">
        <v>0</v>
      </c>
      <c r="J20" s="362">
        <v>0</v>
      </c>
      <c r="K20" s="362">
        <v>0</v>
      </c>
    </row>
    <row r="21" spans="2:11" ht="14.25">
      <c r="B21" s="352" t="s">
        <v>29</v>
      </c>
      <c r="C21" s="353" t="s">
        <v>51</v>
      </c>
      <c r="D21" s="354" t="s">
        <v>38</v>
      </c>
      <c r="E21" s="430" t="s">
        <v>38</v>
      </c>
      <c r="F21" s="357" t="s">
        <v>38</v>
      </c>
      <c r="G21" s="357" t="s">
        <v>38</v>
      </c>
      <c r="H21" s="361" t="s">
        <v>38</v>
      </c>
      <c r="I21" s="359" t="s">
        <v>38</v>
      </c>
      <c r="J21" s="362" t="s">
        <v>38</v>
      </c>
      <c r="K21" s="362">
        <v>0.25</v>
      </c>
    </row>
    <row r="22" spans="2:11" ht="14.25">
      <c r="B22" s="352" t="s">
        <v>15</v>
      </c>
      <c r="C22" s="353" t="s">
        <v>16</v>
      </c>
      <c r="D22" s="359">
        <v>1.3</v>
      </c>
      <c r="E22" s="357">
        <v>1.8</v>
      </c>
      <c r="F22" s="360">
        <v>0</v>
      </c>
      <c r="G22" s="359">
        <v>1.83</v>
      </c>
      <c r="H22" s="361">
        <v>2.34</v>
      </c>
      <c r="I22" s="359">
        <v>0.5</v>
      </c>
      <c r="J22" s="362">
        <v>0</v>
      </c>
      <c r="K22" s="362">
        <v>0.23</v>
      </c>
    </row>
    <row r="23" spans="2:11" ht="14.25">
      <c r="B23" s="352" t="s">
        <v>15</v>
      </c>
      <c r="C23" s="353" t="s">
        <v>17</v>
      </c>
      <c r="D23" s="359">
        <v>0</v>
      </c>
      <c r="E23" s="357">
        <v>0</v>
      </c>
      <c r="F23" s="360">
        <v>0</v>
      </c>
      <c r="G23" s="359">
        <v>0</v>
      </c>
      <c r="H23" s="361">
        <v>0</v>
      </c>
      <c r="I23" s="359">
        <v>0</v>
      </c>
      <c r="J23" s="362">
        <v>0</v>
      </c>
      <c r="K23" s="362">
        <v>0.25</v>
      </c>
    </row>
    <row r="24" spans="2:11" ht="14.25">
      <c r="B24" s="352" t="s">
        <v>28</v>
      </c>
      <c r="C24" s="353" t="s">
        <v>18</v>
      </c>
      <c r="D24" s="359">
        <v>16.3</v>
      </c>
      <c r="E24" s="357">
        <v>21.9</v>
      </c>
      <c r="F24" s="360">
        <v>13.5</v>
      </c>
      <c r="G24" s="359">
        <v>19.46</v>
      </c>
      <c r="H24" s="361">
        <v>29.17</v>
      </c>
      <c r="I24" s="359">
        <v>24.08</v>
      </c>
      <c r="J24" s="362">
        <v>15.5</v>
      </c>
      <c r="K24" s="362">
        <v>18.67</v>
      </c>
    </row>
    <row r="25" spans="2:11" ht="14.25">
      <c r="B25" s="352" t="s">
        <v>19</v>
      </c>
      <c r="C25" s="353" t="s">
        <v>20</v>
      </c>
      <c r="D25" s="359">
        <v>0.2</v>
      </c>
      <c r="E25" s="357">
        <v>0.3</v>
      </c>
      <c r="F25" s="360">
        <v>0</v>
      </c>
      <c r="G25" s="359">
        <v>0</v>
      </c>
      <c r="H25" s="361">
        <v>0.17</v>
      </c>
      <c r="I25" s="359">
        <v>1.84</v>
      </c>
      <c r="J25" s="362">
        <v>0</v>
      </c>
      <c r="K25" s="362">
        <v>2.25</v>
      </c>
    </row>
    <row r="26" spans="2:11" ht="14.25">
      <c r="B26" s="352" t="s">
        <v>21</v>
      </c>
      <c r="C26" s="353" t="s">
        <v>22</v>
      </c>
      <c r="D26" s="359">
        <v>0.3</v>
      </c>
      <c r="E26" s="357">
        <v>0</v>
      </c>
      <c r="F26" s="360">
        <v>2</v>
      </c>
      <c r="G26" s="359">
        <v>0</v>
      </c>
      <c r="H26" s="361">
        <v>0</v>
      </c>
      <c r="I26" s="359">
        <v>1.67</v>
      </c>
      <c r="J26" s="362">
        <v>0</v>
      </c>
      <c r="K26" s="362">
        <v>0</v>
      </c>
    </row>
    <row r="27" spans="2:11" ht="15" thickBot="1">
      <c r="B27" s="365" t="s">
        <v>21</v>
      </c>
      <c r="C27" s="366" t="s">
        <v>14</v>
      </c>
      <c r="D27" s="367">
        <v>0.2</v>
      </c>
      <c r="E27" s="368">
        <v>0.3</v>
      </c>
      <c r="F27" s="369">
        <v>0</v>
      </c>
      <c r="G27" s="367">
        <v>0</v>
      </c>
      <c r="H27" s="370">
        <v>0.92</v>
      </c>
      <c r="I27" s="371">
        <v>0.75</v>
      </c>
      <c r="J27" s="372">
        <v>0</v>
      </c>
      <c r="K27" s="372">
        <v>0.5</v>
      </c>
    </row>
    <row r="28" spans="2:11" ht="15.75" thickBot="1" thickTop="1">
      <c r="B28" s="373"/>
      <c r="C28" s="374" t="s">
        <v>23</v>
      </c>
      <c r="D28" s="375">
        <f>SUM(D3:D27)</f>
        <v>285.40000000000003</v>
      </c>
      <c r="E28" s="375">
        <v>379</v>
      </c>
      <c r="F28" s="376">
        <f>SUM(F3:F27)</f>
        <v>388.67</v>
      </c>
      <c r="G28" s="375">
        <v>436.79</v>
      </c>
      <c r="H28" s="377">
        <f>SUM(H3:H27)</f>
        <v>478.99999999999994</v>
      </c>
      <c r="I28" s="378">
        <f>SUM(I3:I27)</f>
        <v>475.13</v>
      </c>
      <c r="J28" s="379">
        <f>SUM(J3:J27)</f>
        <v>462.72999999999996</v>
      </c>
      <c r="K28" s="379">
        <f>SUM(K3:K27)</f>
        <v>411.9200000000001</v>
      </c>
    </row>
    <row r="29" spans="9:11" ht="14.25">
      <c r="I29" s="124"/>
      <c r="J29" s="118"/>
      <c r="K29" s="118"/>
    </row>
    <row r="30" spans="9:11" ht="14.25">
      <c r="I30" s="343"/>
      <c r="J30" s="147"/>
      <c r="K30" s="147"/>
    </row>
  </sheetData>
  <printOptions/>
  <pageMargins left="0.5" right="0.5" top="1" bottom="1" header="0.5" footer="0.5"/>
  <pageSetup horizontalDpi="300" verticalDpi="300" orientation="landscape" r:id="rId1"/>
  <headerFooter alignWithMargins="0">
    <oddHeader>&amp;C&amp;18Graduate Student Full Time Equivalency (FTE)
December 1 Comparisons
&amp;14For Spring Semesters
1999 - 2006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N29"/>
  <sheetViews>
    <sheetView workbookViewId="0" topLeftCell="A1">
      <selection activeCell="F1" sqref="F1"/>
    </sheetView>
  </sheetViews>
  <sheetFormatPr defaultColWidth="9.140625" defaultRowHeight="12.75"/>
  <cols>
    <col min="1" max="1" width="0.5625" style="96" customWidth="1"/>
    <col min="2" max="2" width="5.57421875" style="143" customWidth="1"/>
    <col min="3" max="3" width="22.140625" style="143" customWidth="1"/>
    <col min="4" max="4" width="9.140625" style="144" customWidth="1"/>
    <col min="5" max="5" width="10.140625" style="145" customWidth="1"/>
    <col min="6" max="6" width="10.00390625" style="144" customWidth="1"/>
    <col min="7" max="7" width="10.28125" style="144" customWidth="1"/>
    <col min="8" max="8" width="10.421875" style="145" customWidth="1"/>
    <col min="9" max="9" width="12.00390625" style="145" customWidth="1"/>
    <col min="10" max="10" width="13.7109375" style="145" customWidth="1"/>
    <col min="11" max="11" width="11.140625" style="342" customWidth="1"/>
    <col min="12" max="12" width="12.140625" style="94" customWidth="1"/>
    <col min="13" max="13" width="10.28125" style="145" customWidth="1"/>
    <col min="14" max="16384" width="9.140625" style="96" customWidth="1"/>
  </cols>
  <sheetData>
    <row r="1" spans="11:12" ht="82.5" customHeight="1" thickBot="1">
      <c r="K1" s="124"/>
      <c r="L1" s="118"/>
    </row>
    <row r="2" spans="2:14" ht="15.75" thickBot="1">
      <c r="B2" s="344" t="s">
        <v>0</v>
      </c>
      <c r="C2" s="345" t="s">
        <v>1</v>
      </c>
      <c r="D2" s="346">
        <v>35400</v>
      </c>
      <c r="E2" s="347">
        <v>35765</v>
      </c>
      <c r="F2" s="346">
        <v>36495</v>
      </c>
      <c r="G2" s="347">
        <v>36861</v>
      </c>
      <c r="H2" s="346">
        <v>37226</v>
      </c>
      <c r="I2" s="348">
        <v>37591</v>
      </c>
      <c r="J2" s="349">
        <v>37956</v>
      </c>
      <c r="K2" s="350">
        <v>38322</v>
      </c>
      <c r="L2" s="351">
        <v>38687</v>
      </c>
      <c r="M2" s="341"/>
      <c r="N2" s="124"/>
    </row>
    <row r="3" spans="2:12" ht="15" thickTop="1">
      <c r="B3" s="352" t="s">
        <v>2</v>
      </c>
      <c r="C3" s="353" t="s">
        <v>3</v>
      </c>
      <c r="D3" s="354">
        <v>104.5</v>
      </c>
      <c r="E3" s="355">
        <v>98.1</v>
      </c>
      <c r="F3" s="354">
        <v>94.7</v>
      </c>
      <c r="G3" s="355">
        <v>145.1</v>
      </c>
      <c r="H3" s="356">
        <v>154.96</v>
      </c>
      <c r="I3" s="354">
        <v>156.83</v>
      </c>
      <c r="J3" s="357">
        <v>159</v>
      </c>
      <c r="K3" s="354">
        <v>155.17</v>
      </c>
      <c r="L3" s="358">
        <v>133.58</v>
      </c>
    </row>
    <row r="4" spans="2:12" ht="14.25">
      <c r="B4" s="352" t="s">
        <v>4</v>
      </c>
      <c r="C4" s="353" t="s">
        <v>5</v>
      </c>
      <c r="D4" s="359">
        <v>4.5</v>
      </c>
      <c r="E4" s="359">
        <v>9</v>
      </c>
      <c r="F4" s="359">
        <v>9.9</v>
      </c>
      <c r="G4" s="359">
        <v>15.5</v>
      </c>
      <c r="H4" s="360">
        <v>37</v>
      </c>
      <c r="I4" s="359">
        <v>40.75</v>
      </c>
      <c r="J4" s="361">
        <v>47.58</v>
      </c>
      <c r="K4" s="359">
        <v>55.83</v>
      </c>
      <c r="L4" s="362">
        <v>66.5</v>
      </c>
    </row>
    <row r="5" spans="2:14" ht="14.25">
      <c r="B5" s="352" t="s">
        <v>6</v>
      </c>
      <c r="C5" s="353" t="s">
        <v>7</v>
      </c>
      <c r="D5" s="359">
        <v>17.7</v>
      </c>
      <c r="E5" s="359">
        <f>SUM(1.3+1.9+25)</f>
        <v>28.2</v>
      </c>
      <c r="F5" s="359">
        <v>22.3</v>
      </c>
      <c r="G5" s="359">
        <v>24.6</v>
      </c>
      <c r="H5" s="360">
        <v>26.83</v>
      </c>
      <c r="I5" s="359">
        <v>35.5</v>
      </c>
      <c r="J5" s="361">
        <v>36.58</v>
      </c>
      <c r="K5" s="359">
        <v>22.92</v>
      </c>
      <c r="L5" s="362">
        <v>19.58</v>
      </c>
      <c r="N5" s="124"/>
    </row>
    <row r="6" spans="2:12" ht="14.25">
      <c r="B6" s="352" t="s">
        <v>6</v>
      </c>
      <c r="C6" s="353" t="s">
        <v>8</v>
      </c>
      <c r="D6" s="359">
        <v>9.3</v>
      </c>
      <c r="E6" s="357">
        <f>SUM(3.5+2.8+0.3)</f>
        <v>6.6</v>
      </c>
      <c r="F6" s="359">
        <v>5.5</v>
      </c>
      <c r="G6" s="357">
        <v>6.1</v>
      </c>
      <c r="H6" s="360">
        <v>3.04</v>
      </c>
      <c r="I6" s="359">
        <v>10.42</v>
      </c>
      <c r="J6" s="361">
        <v>12.75</v>
      </c>
      <c r="K6" s="359">
        <v>14</v>
      </c>
      <c r="L6" s="362">
        <v>9.83</v>
      </c>
    </row>
    <row r="7" spans="2:12" ht="14.25">
      <c r="B7" s="352" t="s">
        <v>6</v>
      </c>
      <c r="C7" s="353" t="s">
        <v>25</v>
      </c>
      <c r="D7" s="359">
        <v>8</v>
      </c>
      <c r="E7" s="357">
        <v>18.5</v>
      </c>
      <c r="F7" s="359">
        <v>7.3</v>
      </c>
      <c r="G7" s="357">
        <v>18.8</v>
      </c>
      <c r="H7" s="360">
        <v>10.5</v>
      </c>
      <c r="I7" s="359">
        <v>13.08</v>
      </c>
      <c r="J7" s="361">
        <v>20.75</v>
      </c>
      <c r="K7" s="359">
        <v>24.92</v>
      </c>
      <c r="L7" s="362">
        <v>32.25</v>
      </c>
    </row>
    <row r="8" spans="2:12" ht="14.25">
      <c r="B8" s="352" t="s">
        <v>26</v>
      </c>
      <c r="C8" s="353" t="s">
        <v>9</v>
      </c>
      <c r="D8" s="359">
        <v>30</v>
      </c>
      <c r="E8" s="357">
        <f>SUM(6+0.6+0.8+0.8+1.3+0.3+3+0.8+3.8+2.7+2.8+0.5+1.8+0.5+0.5+3.8)</f>
        <v>30.000000000000004</v>
      </c>
      <c r="F8" s="359">
        <v>22.1</v>
      </c>
      <c r="G8" s="357">
        <v>25.5</v>
      </c>
      <c r="H8" s="360">
        <v>17.67</v>
      </c>
      <c r="I8" s="359">
        <v>35.83</v>
      </c>
      <c r="J8" s="361">
        <v>34.08</v>
      </c>
      <c r="K8" s="359">
        <v>28.12</v>
      </c>
      <c r="L8" s="362">
        <v>24.25</v>
      </c>
    </row>
    <row r="9" spans="2:12" ht="14.25">
      <c r="B9" s="352" t="s">
        <v>6</v>
      </c>
      <c r="C9" s="353" t="s">
        <v>31</v>
      </c>
      <c r="D9" s="359">
        <v>40.8</v>
      </c>
      <c r="E9" s="357">
        <f>SUM(37.2+6.3+7.5)</f>
        <v>51</v>
      </c>
      <c r="F9" s="359">
        <v>49.4</v>
      </c>
      <c r="G9" s="357">
        <v>69.7</v>
      </c>
      <c r="H9" s="360">
        <v>66.17</v>
      </c>
      <c r="I9" s="359">
        <v>61.08</v>
      </c>
      <c r="J9" s="361">
        <v>59.5</v>
      </c>
      <c r="K9" s="359">
        <v>58.25</v>
      </c>
      <c r="L9" s="362">
        <v>63.08</v>
      </c>
    </row>
    <row r="10" spans="2:12" ht="14.25">
      <c r="B10" s="352" t="s">
        <v>6</v>
      </c>
      <c r="C10" s="353" t="s">
        <v>32</v>
      </c>
      <c r="D10" s="359" t="s">
        <v>24</v>
      </c>
      <c r="E10" s="357">
        <v>1</v>
      </c>
      <c r="F10" s="359">
        <v>4.5</v>
      </c>
      <c r="G10" s="357">
        <v>4.4</v>
      </c>
      <c r="H10" s="360">
        <v>1.5</v>
      </c>
      <c r="I10" s="359">
        <v>2.5</v>
      </c>
      <c r="J10" s="361">
        <v>5.58</v>
      </c>
      <c r="K10" s="359">
        <v>3.25</v>
      </c>
      <c r="L10" s="362">
        <v>4</v>
      </c>
    </row>
    <row r="11" spans="2:12" ht="14.25">
      <c r="B11" s="352" t="s">
        <v>6</v>
      </c>
      <c r="C11" s="363" t="s">
        <v>48</v>
      </c>
      <c r="D11" s="359">
        <v>7.8</v>
      </c>
      <c r="E11" s="357">
        <f>SUM(2.5+0.3)</f>
        <v>2.8</v>
      </c>
      <c r="F11" s="359">
        <v>8.4</v>
      </c>
      <c r="G11" s="357">
        <v>3.6</v>
      </c>
      <c r="H11" s="360">
        <v>4.75</v>
      </c>
      <c r="I11" s="359">
        <v>2.5</v>
      </c>
      <c r="J11" s="361">
        <v>8.67</v>
      </c>
      <c r="K11" s="359">
        <v>9.17</v>
      </c>
      <c r="L11" s="362">
        <v>8</v>
      </c>
    </row>
    <row r="12" spans="2:12" ht="14.25">
      <c r="B12" s="352" t="s">
        <v>10</v>
      </c>
      <c r="C12" s="353" t="s">
        <v>11</v>
      </c>
      <c r="D12" s="359">
        <v>9.2</v>
      </c>
      <c r="E12" s="357">
        <v>13.3</v>
      </c>
      <c r="F12" s="359">
        <v>7.8</v>
      </c>
      <c r="G12" s="357">
        <v>9.5</v>
      </c>
      <c r="H12" s="360">
        <v>4.58</v>
      </c>
      <c r="I12" s="359">
        <v>7</v>
      </c>
      <c r="J12" s="361">
        <v>6.25</v>
      </c>
      <c r="K12" s="359">
        <v>3.42</v>
      </c>
      <c r="L12" s="362">
        <v>4.83</v>
      </c>
    </row>
    <row r="13" spans="2:12" ht="14.25">
      <c r="B13" s="352" t="s">
        <v>10</v>
      </c>
      <c r="C13" s="353" t="s">
        <v>12</v>
      </c>
      <c r="D13" s="359">
        <v>3</v>
      </c>
      <c r="E13" s="357">
        <v>5.1</v>
      </c>
      <c r="F13" s="359">
        <v>5.7</v>
      </c>
      <c r="G13" s="357">
        <v>10.2</v>
      </c>
      <c r="H13" s="360">
        <v>6.92</v>
      </c>
      <c r="I13" s="359">
        <v>9.92</v>
      </c>
      <c r="J13" s="361">
        <v>6.25</v>
      </c>
      <c r="K13" s="359">
        <v>5.83</v>
      </c>
      <c r="L13" s="362">
        <v>18.5</v>
      </c>
    </row>
    <row r="14" spans="2:12" ht="14.25">
      <c r="B14" s="352" t="s">
        <v>10</v>
      </c>
      <c r="C14" s="353" t="s">
        <v>13</v>
      </c>
      <c r="D14" s="359">
        <v>10.3</v>
      </c>
      <c r="E14" s="357">
        <v>13</v>
      </c>
      <c r="F14" s="359">
        <v>4</v>
      </c>
      <c r="G14" s="357">
        <v>2.8</v>
      </c>
      <c r="H14" s="360">
        <v>9.5</v>
      </c>
      <c r="I14" s="359">
        <v>10.58</v>
      </c>
      <c r="J14" s="361">
        <v>9.58</v>
      </c>
      <c r="K14" s="359">
        <v>14.75</v>
      </c>
      <c r="L14" s="362">
        <v>13.75</v>
      </c>
    </row>
    <row r="15" spans="2:12" ht="14.25">
      <c r="B15" s="352" t="s">
        <v>34</v>
      </c>
      <c r="C15" s="353" t="s">
        <v>44</v>
      </c>
      <c r="D15" s="359">
        <v>6.5</v>
      </c>
      <c r="E15" s="357">
        <v>9</v>
      </c>
      <c r="F15" s="359">
        <v>10.3</v>
      </c>
      <c r="G15" s="357">
        <v>5.3</v>
      </c>
      <c r="H15" s="360">
        <v>12.92</v>
      </c>
      <c r="I15" s="359">
        <v>6.92</v>
      </c>
      <c r="J15" s="361">
        <v>11.75</v>
      </c>
      <c r="K15" s="359">
        <v>3.58</v>
      </c>
      <c r="L15" s="362">
        <v>9.08</v>
      </c>
    </row>
    <row r="16" spans="2:12" ht="14.25">
      <c r="B16" s="352" t="s">
        <v>10</v>
      </c>
      <c r="C16" s="353" t="s">
        <v>14</v>
      </c>
      <c r="D16" s="359">
        <v>18.2</v>
      </c>
      <c r="E16" s="357">
        <f>SUM(6+8.1+1+8.8+1.5+2.8)</f>
        <v>28.2</v>
      </c>
      <c r="F16" s="359">
        <v>15.2</v>
      </c>
      <c r="G16" s="357">
        <v>14.2</v>
      </c>
      <c r="H16" s="360">
        <v>16.33</v>
      </c>
      <c r="I16" s="359">
        <v>21.58</v>
      </c>
      <c r="J16" s="361">
        <v>27</v>
      </c>
      <c r="K16" s="359">
        <v>42.25</v>
      </c>
      <c r="L16" s="362">
        <v>35.92</v>
      </c>
    </row>
    <row r="17" spans="2:12" ht="14.25">
      <c r="B17" s="352" t="s">
        <v>29</v>
      </c>
      <c r="C17" s="353" t="s">
        <v>30</v>
      </c>
      <c r="D17" s="359">
        <v>0</v>
      </c>
      <c r="E17" s="357">
        <v>0</v>
      </c>
      <c r="F17" s="359">
        <v>0</v>
      </c>
      <c r="G17" s="357">
        <v>0</v>
      </c>
      <c r="H17" s="360">
        <v>0.5</v>
      </c>
      <c r="I17" s="359">
        <v>0.75</v>
      </c>
      <c r="J17" s="361">
        <v>1.08</v>
      </c>
      <c r="K17" s="359">
        <v>1.83</v>
      </c>
      <c r="L17" s="362">
        <v>2.33</v>
      </c>
    </row>
    <row r="18" spans="2:12" ht="14.25">
      <c r="B18" s="352" t="s">
        <v>29</v>
      </c>
      <c r="C18" s="353" t="s">
        <v>45</v>
      </c>
      <c r="D18" s="359">
        <v>0</v>
      </c>
      <c r="E18" s="357">
        <v>0</v>
      </c>
      <c r="F18" s="359">
        <v>0</v>
      </c>
      <c r="G18" s="357">
        <v>0</v>
      </c>
      <c r="H18" s="360">
        <v>0</v>
      </c>
      <c r="I18" s="359">
        <v>0</v>
      </c>
      <c r="J18" s="361">
        <v>0</v>
      </c>
      <c r="K18" s="359">
        <v>0.25</v>
      </c>
      <c r="L18" s="362">
        <v>0.5</v>
      </c>
    </row>
    <row r="19" spans="2:12" ht="14.25">
      <c r="B19" s="352" t="s">
        <v>29</v>
      </c>
      <c r="C19" s="353" t="s">
        <v>46</v>
      </c>
      <c r="D19" s="357" t="s">
        <v>38</v>
      </c>
      <c r="E19" s="357" t="s">
        <v>38</v>
      </c>
      <c r="F19" s="354" t="s">
        <v>38</v>
      </c>
      <c r="G19" s="360" t="s">
        <v>38</v>
      </c>
      <c r="H19" s="357" t="s">
        <v>38</v>
      </c>
      <c r="I19" s="357" t="s">
        <v>38</v>
      </c>
      <c r="J19" s="361">
        <v>0</v>
      </c>
      <c r="K19" s="359">
        <v>2.75</v>
      </c>
      <c r="L19" s="362">
        <v>1.25</v>
      </c>
    </row>
    <row r="20" spans="2:12" ht="14.25">
      <c r="B20" s="352" t="s">
        <v>29</v>
      </c>
      <c r="C20" s="353" t="s">
        <v>47</v>
      </c>
      <c r="D20" s="357" t="s">
        <v>38</v>
      </c>
      <c r="E20" s="357" t="s">
        <v>38</v>
      </c>
      <c r="F20" s="354" t="s">
        <v>38</v>
      </c>
      <c r="G20" s="360" t="s">
        <v>38</v>
      </c>
      <c r="H20" s="357" t="s">
        <v>38</v>
      </c>
      <c r="I20" s="357" t="s">
        <v>38</v>
      </c>
      <c r="J20" s="361">
        <v>0</v>
      </c>
      <c r="K20" s="359">
        <v>0</v>
      </c>
      <c r="L20" s="362">
        <v>0</v>
      </c>
    </row>
    <row r="21" spans="2:12" ht="14.25">
      <c r="B21" s="352" t="s">
        <v>15</v>
      </c>
      <c r="C21" s="353" t="s">
        <v>16</v>
      </c>
      <c r="D21" s="359">
        <v>0.3</v>
      </c>
      <c r="E21" s="357">
        <v>0.3</v>
      </c>
      <c r="F21" s="359">
        <v>1.3</v>
      </c>
      <c r="G21" s="357">
        <v>1.8</v>
      </c>
      <c r="H21" s="360">
        <v>0</v>
      </c>
      <c r="I21" s="359">
        <v>1.83</v>
      </c>
      <c r="J21" s="361">
        <v>2.34</v>
      </c>
      <c r="K21" s="359">
        <v>0.5</v>
      </c>
      <c r="L21" s="362">
        <v>0</v>
      </c>
    </row>
    <row r="22" spans="2:12" ht="14.25">
      <c r="B22" s="352" t="s">
        <v>15</v>
      </c>
      <c r="C22" s="353" t="s">
        <v>17</v>
      </c>
      <c r="D22" s="364">
        <v>0</v>
      </c>
      <c r="E22" s="357">
        <v>0</v>
      </c>
      <c r="F22" s="359">
        <v>0</v>
      </c>
      <c r="G22" s="357">
        <v>0</v>
      </c>
      <c r="H22" s="360">
        <v>0</v>
      </c>
      <c r="I22" s="359">
        <v>0</v>
      </c>
      <c r="J22" s="361">
        <v>0</v>
      </c>
      <c r="K22" s="359">
        <v>0</v>
      </c>
      <c r="L22" s="362">
        <v>0</v>
      </c>
    </row>
    <row r="23" spans="2:12" ht="14.25">
      <c r="B23" s="352" t="s">
        <v>28</v>
      </c>
      <c r="C23" s="353" t="s">
        <v>18</v>
      </c>
      <c r="D23" s="359">
        <v>17</v>
      </c>
      <c r="E23" s="357">
        <v>26</v>
      </c>
      <c r="F23" s="359">
        <v>16.3</v>
      </c>
      <c r="G23" s="357">
        <v>21.9</v>
      </c>
      <c r="H23" s="360">
        <v>13.5</v>
      </c>
      <c r="I23" s="359">
        <v>19.46</v>
      </c>
      <c r="J23" s="361">
        <v>29.17</v>
      </c>
      <c r="K23" s="359">
        <v>24.08</v>
      </c>
      <c r="L23" s="362">
        <v>15.5</v>
      </c>
    </row>
    <row r="24" spans="2:12" ht="14.25">
      <c r="B24" s="352" t="s">
        <v>19</v>
      </c>
      <c r="C24" s="353" t="s">
        <v>20</v>
      </c>
      <c r="D24" s="359">
        <v>1</v>
      </c>
      <c r="E24" s="357">
        <v>0.3</v>
      </c>
      <c r="F24" s="359">
        <v>0.2</v>
      </c>
      <c r="G24" s="357">
        <v>0.3</v>
      </c>
      <c r="H24" s="360">
        <v>0</v>
      </c>
      <c r="I24" s="359">
        <v>0</v>
      </c>
      <c r="J24" s="361">
        <v>0.17</v>
      </c>
      <c r="K24" s="359">
        <v>1.84</v>
      </c>
      <c r="L24" s="362">
        <v>0</v>
      </c>
    </row>
    <row r="25" spans="2:12" ht="14.25">
      <c r="B25" s="352" t="s">
        <v>21</v>
      </c>
      <c r="C25" s="353" t="s">
        <v>22</v>
      </c>
      <c r="D25" s="359">
        <v>0</v>
      </c>
      <c r="E25" s="357">
        <v>0</v>
      </c>
      <c r="F25" s="359">
        <v>0.3</v>
      </c>
      <c r="G25" s="357">
        <v>0</v>
      </c>
      <c r="H25" s="360">
        <v>2</v>
      </c>
      <c r="I25" s="359">
        <v>0</v>
      </c>
      <c r="J25" s="361">
        <v>0</v>
      </c>
      <c r="K25" s="359">
        <v>1.67</v>
      </c>
      <c r="L25" s="362">
        <v>0</v>
      </c>
    </row>
    <row r="26" spans="2:12" ht="15" thickBot="1">
      <c r="B26" s="365" t="s">
        <v>21</v>
      </c>
      <c r="C26" s="366" t="s">
        <v>14</v>
      </c>
      <c r="D26" s="367">
        <v>0</v>
      </c>
      <c r="E26" s="368">
        <v>0</v>
      </c>
      <c r="F26" s="367">
        <v>0.2</v>
      </c>
      <c r="G26" s="368">
        <v>0.3</v>
      </c>
      <c r="H26" s="369">
        <v>0</v>
      </c>
      <c r="I26" s="367">
        <v>0</v>
      </c>
      <c r="J26" s="370">
        <v>0.92</v>
      </c>
      <c r="K26" s="371">
        <v>0.75</v>
      </c>
      <c r="L26" s="372">
        <v>0</v>
      </c>
    </row>
    <row r="27" spans="2:13" ht="16.5" thickBot="1" thickTop="1">
      <c r="B27" s="373"/>
      <c r="C27" s="374" t="s">
        <v>23</v>
      </c>
      <c r="D27" s="375">
        <f>SUM(D3:D26)</f>
        <v>288.1</v>
      </c>
      <c r="E27" s="375">
        <v>343.6</v>
      </c>
      <c r="F27" s="375">
        <f>SUM(F3:F26)</f>
        <v>285.40000000000003</v>
      </c>
      <c r="G27" s="375">
        <v>379</v>
      </c>
      <c r="H27" s="376">
        <f>SUM(H3:H26)</f>
        <v>388.67</v>
      </c>
      <c r="I27" s="375">
        <v>436.79</v>
      </c>
      <c r="J27" s="377">
        <f>SUM(J3:J26)</f>
        <v>478.99999999999994</v>
      </c>
      <c r="K27" s="378">
        <f>SUM(K3:K26)</f>
        <v>475.13</v>
      </c>
      <c r="L27" s="379">
        <f>SUM(L3:L26)</f>
        <v>462.72999999999996</v>
      </c>
      <c r="M27" s="340"/>
    </row>
    <row r="28" spans="11:12" ht="14.25">
      <c r="K28" s="124"/>
      <c r="L28" s="118"/>
    </row>
    <row r="29" spans="11:12" ht="14.25">
      <c r="K29" s="343"/>
      <c r="L29" s="147"/>
    </row>
  </sheetData>
  <printOptions/>
  <pageMargins left="0.5" right="0.5" top="1" bottom="1" header="0.5" footer="0.5"/>
  <pageSetup horizontalDpi="300" verticalDpi="300" orientation="landscape" r:id="rId1"/>
  <headerFooter alignWithMargins="0">
    <oddHeader>&amp;C&amp;18Graduate Student Full Time Equivalency (FTE)
December 1 Comparisons
For Spring Semesters
1996 - 2005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UW-Whitewater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Deborah Stephens</cp:lastModifiedBy>
  <cp:lastPrinted>2007-02-01T17:16:17Z</cp:lastPrinted>
  <dcterms:created xsi:type="dcterms:W3CDTF">1999-12-06T14:22:39Z</dcterms:created>
  <dcterms:modified xsi:type="dcterms:W3CDTF">2007-02-01T17:57:10Z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